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1475" windowHeight="5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Sheet1!$A$1:$N$44</definedName>
  </definedNames>
  <calcPr calcId="125725"/>
</workbook>
</file>

<file path=xl/calcChain.xml><?xml version="1.0" encoding="utf-8"?>
<calcChain xmlns="http://schemas.openxmlformats.org/spreadsheetml/2006/main">
  <c r="C35" i="1"/>
  <c r="L28"/>
  <c r="L17"/>
  <c r="L14"/>
  <c r="L15"/>
  <c r="L16"/>
  <c r="L24"/>
  <c r="L25"/>
  <c r="L26"/>
  <c r="L27"/>
  <c r="L13"/>
  <c r="F26"/>
  <c r="F27"/>
  <c r="F28"/>
  <c r="F29"/>
  <c r="F30"/>
  <c r="F25"/>
  <c r="F31" s="1"/>
  <c r="F14"/>
  <c r="F15"/>
  <c r="F16"/>
  <c r="F17"/>
  <c r="F18"/>
  <c r="F19"/>
  <c r="F13"/>
  <c r="L18" l="1"/>
  <c r="L29"/>
  <c r="L33" s="1"/>
  <c r="F20"/>
  <c r="C33" s="1"/>
  <c r="C36" l="1"/>
  <c r="C34"/>
  <c r="C38" s="1"/>
  <c r="L34" s="1"/>
  <c r="L35" s="1"/>
  <c r="L36" s="1"/>
  <c r="L37" s="1"/>
  <c r="L38" s="1"/>
</calcChain>
</file>

<file path=xl/sharedStrings.xml><?xml version="1.0" encoding="utf-8"?>
<sst xmlns="http://schemas.openxmlformats.org/spreadsheetml/2006/main" count="81" uniqueCount="60">
  <si>
    <t>MEMÓRIA DE CÁLCULO</t>
  </si>
  <si>
    <t xml:space="preserve">Tipo de Consultoria: </t>
  </si>
  <si>
    <t>Empresa</t>
  </si>
  <si>
    <t>Treinamento para preparação de Termo de Referência e Memória de Cálculo</t>
  </si>
  <si>
    <t>Método de Seleção:</t>
  </si>
  <si>
    <t xml:space="preserve">Título da Consultoria: </t>
  </si>
  <si>
    <t>SBQC</t>
  </si>
  <si>
    <t>Honorários e Remunerações</t>
  </si>
  <si>
    <t>Coordernador</t>
  </si>
  <si>
    <t xml:space="preserve">Consultor Especialista em orçamentação </t>
  </si>
  <si>
    <t xml:space="preserve">Consultor Especialista em contratações </t>
  </si>
  <si>
    <t>Consultor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</si>
  <si>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horas</t>
    </r>
  </si>
  <si>
    <t>Valor hora</t>
  </si>
  <si>
    <t xml:space="preserve">Total </t>
  </si>
  <si>
    <t>Despesar Reembolsáveis</t>
  </si>
  <si>
    <t>secretária</t>
  </si>
  <si>
    <t>motorista</t>
  </si>
  <si>
    <t>revisor</t>
  </si>
  <si>
    <t>diagramador</t>
  </si>
  <si>
    <t>Equipe de apoio:</t>
  </si>
  <si>
    <t>recepcionista</t>
  </si>
  <si>
    <t>Encargos sociais (86%):</t>
  </si>
  <si>
    <t>Lucro (10% a 15%):</t>
  </si>
  <si>
    <t>Impostos (17% a 20%):</t>
  </si>
  <si>
    <t>Total das remunerações:</t>
  </si>
  <si>
    <t>Total das despesas reembolsáveis:</t>
  </si>
  <si>
    <t>Despesa</t>
  </si>
  <si>
    <t>Unidade</t>
  </si>
  <si>
    <t>Quantidade</t>
  </si>
  <si>
    <t>Viagem</t>
  </si>
  <si>
    <t>Dia</t>
  </si>
  <si>
    <t>Mês</t>
  </si>
  <si>
    <t>Valor</t>
  </si>
  <si>
    <t>Total</t>
  </si>
  <si>
    <t>Total sem impostos</t>
  </si>
  <si>
    <r>
      <t>Valor hora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</si>
  <si>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Viagens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</si>
  <si>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Diárias</t>
    </r>
    <r>
      <rPr>
        <vertAlign val="superscript"/>
        <sz val="11"/>
        <color theme="1"/>
        <rFont val="Calibri"/>
        <family val="2"/>
        <scheme val="minor"/>
      </rPr>
      <t>3</t>
    </r>
  </si>
  <si>
    <t>3- Valor da diária estabelecido pelo estado</t>
  </si>
  <si>
    <r>
      <t>Comunicação</t>
    </r>
    <r>
      <rPr>
        <vertAlign val="superscript"/>
        <sz val="11"/>
        <color theme="1"/>
        <rFont val="Calibri"/>
        <family val="2"/>
        <scheme val="minor"/>
      </rPr>
      <t>4</t>
    </r>
  </si>
  <si>
    <t>4- Valor médio estimado de comunicação mês para internet/telefone/celular em ligações interurbanas SP-POA</t>
  </si>
  <si>
    <t>5- Valor médio para impressão P&amp;B na cidade de Porto Alegre</t>
  </si>
  <si>
    <r>
      <t>Impressão</t>
    </r>
    <r>
      <rPr>
        <vertAlign val="superscript"/>
        <sz val="11"/>
        <color theme="1"/>
        <rFont val="Calibri"/>
        <family val="2"/>
        <scheme val="minor"/>
      </rPr>
      <t>5</t>
    </r>
  </si>
  <si>
    <r>
      <t>Kit treinando</t>
    </r>
    <r>
      <rPr>
        <vertAlign val="superscript"/>
        <sz val="11"/>
        <color theme="1"/>
        <rFont val="Calibri"/>
        <family val="2"/>
        <scheme val="minor"/>
      </rPr>
      <t>6</t>
    </r>
  </si>
  <si>
    <t>Valor no plano de aquisições:</t>
  </si>
  <si>
    <t>Total honorários:</t>
  </si>
  <si>
    <t>1- Foi utilizada como fonte para o valor dos honorários a pesquisa do IBCO 2010-2011</t>
  </si>
  <si>
    <t xml:space="preserve">2- Valor médio de uma passagem ida e volta SP-POA </t>
  </si>
  <si>
    <r>
      <rPr>
        <b/>
        <sz val="11"/>
        <color theme="1"/>
        <rFont val="Calibri"/>
        <family val="2"/>
        <scheme val="minor"/>
      </rPr>
      <t>Atividade 1</t>
    </r>
    <r>
      <rPr>
        <sz val="11"/>
        <color theme="1"/>
        <rFont val="Calibri"/>
        <family val="2"/>
        <scheme val="minor"/>
      </rPr>
      <t>: Preparação do material de treinamento</t>
    </r>
  </si>
  <si>
    <r>
      <rPr>
        <b/>
        <sz val="11"/>
        <color theme="1"/>
        <rFont val="Calibri"/>
        <family val="2"/>
        <scheme val="minor"/>
      </rPr>
      <t>Atividade 2</t>
    </r>
    <r>
      <rPr>
        <sz val="11"/>
        <color theme="1"/>
        <rFont val="Calibri"/>
        <family val="2"/>
        <scheme val="minor"/>
      </rPr>
      <t>: Aplicação do treinamento</t>
    </r>
  </si>
  <si>
    <t>Total geral em R$:</t>
  </si>
  <si>
    <t>Total geral em US$:</t>
  </si>
  <si>
    <t>Cotação:</t>
  </si>
  <si>
    <t>6-Valor do Kit treinando na cidade de Porto Alegre (bloco, caneta e pasta)</t>
  </si>
  <si>
    <t>Despesas indiretas (5% a 15%):</t>
  </si>
  <si>
    <t>Total com encargos, despesas</t>
  </si>
  <si>
    <t xml:space="preserve"> indiretas e lucro:</t>
  </si>
  <si>
    <t>R$ 145.260</t>
  </si>
  <si>
    <t>US$ 80.700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</si>
</sst>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6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7FFAB"/>
        <bgColor indexed="64"/>
      </patternFill>
    </fill>
    <fill>
      <patternFill patternType="solid">
        <fgColor rgb="FF8CFF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/>
    <xf numFmtId="4" fontId="0" fillId="3" borderId="0" xfId="0" applyNumberFormat="1" applyFill="1" applyAlignment="1">
      <alignment horizontal="center"/>
    </xf>
    <xf numFmtId="4" fontId="0" fillId="3" borderId="0" xfId="0" applyNumberFormat="1" applyFill="1" applyAlignment="1">
      <alignment horizontal="right"/>
    </xf>
    <xf numFmtId="4" fontId="0" fillId="3" borderId="0" xfId="0" applyNumberFormat="1" applyFill="1"/>
    <xf numFmtId="4" fontId="3" fillId="5" borderId="0" xfId="0" applyNumberFormat="1" applyFont="1" applyFill="1" applyAlignment="1">
      <alignment horizontal="right"/>
    </xf>
    <xf numFmtId="4" fontId="3" fillId="5" borderId="0" xfId="0" applyNumberFormat="1" applyFont="1" applyFill="1"/>
    <xf numFmtId="4" fontId="3" fillId="6" borderId="0" xfId="0" applyNumberFormat="1" applyFont="1" applyFill="1"/>
    <xf numFmtId="0" fontId="5" fillId="3" borderId="0" xfId="0" applyFont="1" applyFill="1"/>
    <xf numFmtId="0" fontId="5" fillId="0" borderId="0" xfId="0" applyFont="1"/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CFF53"/>
      <color rgb="FFC7FFAB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33</xdr:row>
      <xdr:rowOff>114300</xdr:rowOff>
    </xdr:from>
    <xdr:to>
      <xdr:col>6</xdr:col>
      <xdr:colOff>0</xdr:colOff>
      <xdr:row>37</xdr:row>
      <xdr:rowOff>119063</xdr:rowOff>
    </xdr:to>
    <xdr:cxnSp macro="">
      <xdr:nvCxnSpPr>
        <xdr:cNvPr id="3" name="Elbow Connector 2"/>
        <xdr:cNvCxnSpPr/>
      </xdr:nvCxnSpPr>
      <xdr:spPr>
        <a:xfrm flipV="1">
          <a:off x="3048000" y="5988050"/>
          <a:ext cx="2309813" cy="766763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tabSelected="1" zoomScale="120" zoomScaleNormal="120" workbookViewId="0">
      <selection activeCell="D6" sqref="D6"/>
    </sheetView>
  </sheetViews>
  <sheetFormatPr defaultRowHeight="15"/>
  <cols>
    <col min="1" max="1" width="2.28515625" style="2" customWidth="1"/>
    <col min="2" max="2" width="27.42578125" customWidth="1"/>
    <col min="3" max="3" width="15.5703125" customWidth="1"/>
    <col min="4" max="4" width="9.42578125" bestFit="1" customWidth="1"/>
    <col min="5" max="5" width="11.28515625" customWidth="1"/>
    <col min="6" max="6" width="14.42578125" customWidth="1"/>
    <col min="7" max="7" width="0.5703125" customWidth="1"/>
    <col min="8" max="8" width="14.42578125" customWidth="1"/>
    <col min="10" max="10" width="9.42578125" bestFit="1" customWidth="1"/>
    <col min="11" max="11" width="11.7109375" bestFit="1" customWidth="1"/>
    <col min="12" max="12" width="12" bestFit="1" customWidth="1"/>
    <col min="13" max="13" width="2.28515625" style="2" customWidth="1"/>
    <col min="14" max="14" width="15.85546875" style="2" customWidth="1"/>
    <col min="15" max="38" width="9.140625" style="2"/>
  </cols>
  <sheetData>
    <row r="1" spans="1:14" ht="21"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B3" s="2" t="s">
        <v>1</v>
      </c>
      <c r="C3" s="2" t="s">
        <v>2</v>
      </c>
      <c r="D3" s="2"/>
      <c r="E3" s="2"/>
      <c r="F3" s="2"/>
      <c r="G3" s="2"/>
      <c r="H3" s="2"/>
      <c r="I3" s="2"/>
      <c r="J3" s="2"/>
      <c r="K3" s="2"/>
      <c r="L3" s="14">
        <v>40953</v>
      </c>
    </row>
    <row r="4" spans="1:14">
      <c r="B4" s="2" t="s">
        <v>5</v>
      </c>
      <c r="C4" s="2" t="s">
        <v>3</v>
      </c>
      <c r="D4" s="2"/>
      <c r="E4" s="2"/>
      <c r="F4" s="2"/>
      <c r="G4" s="2"/>
      <c r="H4" s="2"/>
      <c r="I4" s="2"/>
      <c r="J4" s="2"/>
      <c r="K4" s="2"/>
      <c r="L4" s="2"/>
    </row>
    <row r="5" spans="1:14">
      <c r="B5" s="2" t="s">
        <v>45</v>
      </c>
      <c r="C5" s="2" t="s">
        <v>58</v>
      </c>
      <c r="D5" s="2" t="s">
        <v>59</v>
      </c>
      <c r="E5" s="2"/>
      <c r="F5" s="2"/>
      <c r="G5" s="2"/>
      <c r="H5" s="2"/>
      <c r="I5" s="2"/>
      <c r="J5" s="2"/>
      <c r="K5" s="2"/>
      <c r="L5" s="2"/>
    </row>
    <row r="6" spans="1:14">
      <c r="B6" s="2" t="s">
        <v>4</v>
      </c>
      <c r="C6" s="2" t="s">
        <v>6</v>
      </c>
      <c r="D6" s="2"/>
      <c r="E6" s="2"/>
      <c r="F6" s="2"/>
      <c r="G6" s="2"/>
      <c r="H6" s="2"/>
      <c r="I6" s="2"/>
      <c r="J6" s="2"/>
      <c r="K6" s="2"/>
      <c r="L6" s="2"/>
    </row>
    <row r="7" spans="1:14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>
      <c r="B8" s="19" t="s">
        <v>7</v>
      </c>
      <c r="C8" s="19"/>
      <c r="D8" s="19"/>
      <c r="E8" s="19"/>
      <c r="F8" s="19"/>
      <c r="G8" s="3"/>
      <c r="H8" s="19" t="s">
        <v>15</v>
      </c>
      <c r="I8" s="19"/>
      <c r="J8" s="19"/>
      <c r="K8" s="19"/>
      <c r="L8" s="19"/>
      <c r="M8" s="19"/>
    </row>
    <row r="9" spans="1:14" ht="3.7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21" customHeight="1">
      <c r="B10" s="17" t="s">
        <v>49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3.7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4" ht="17.25">
      <c r="B12" s="2" t="s">
        <v>11</v>
      </c>
      <c r="C12" s="2"/>
      <c r="D12" s="3" t="s">
        <v>12</v>
      </c>
      <c r="E12" s="3" t="s">
        <v>36</v>
      </c>
      <c r="F12" s="3" t="s">
        <v>14</v>
      </c>
      <c r="G12" s="5"/>
      <c r="H12" s="2" t="s">
        <v>27</v>
      </c>
      <c r="I12" s="2" t="s">
        <v>28</v>
      </c>
      <c r="J12" s="2" t="s">
        <v>33</v>
      </c>
      <c r="K12" s="2" t="s">
        <v>29</v>
      </c>
      <c r="L12" s="2" t="s">
        <v>34</v>
      </c>
    </row>
    <row r="13" spans="1:14" ht="17.25">
      <c r="B13" s="16" t="s">
        <v>8</v>
      </c>
      <c r="C13" s="16"/>
      <c r="D13" s="3">
        <v>80</v>
      </c>
      <c r="E13" s="6">
        <v>180</v>
      </c>
      <c r="F13" s="7">
        <f>D13*E13</f>
        <v>14400</v>
      </c>
      <c r="G13" s="5"/>
      <c r="H13" s="2" t="s">
        <v>37</v>
      </c>
      <c r="I13" s="2" t="s">
        <v>30</v>
      </c>
      <c r="J13" s="6">
        <v>1000</v>
      </c>
      <c r="K13" s="3">
        <v>1</v>
      </c>
      <c r="L13" s="8">
        <f>K13*J13</f>
        <v>1000</v>
      </c>
    </row>
    <row r="14" spans="1:14" ht="17.25">
      <c r="B14" s="16" t="s">
        <v>10</v>
      </c>
      <c r="C14" s="16"/>
      <c r="D14" s="3">
        <v>80</v>
      </c>
      <c r="E14" s="6">
        <v>150</v>
      </c>
      <c r="F14" s="7">
        <f t="shared" ref="F14:F19" si="0">D14*E14</f>
        <v>12000</v>
      </c>
      <c r="G14" s="5"/>
      <c r="H14" s="2" t="s">
        <v>38</v>
      </c>
      <c r="I14" s="2" t="s">
        <v>31</v>
      </c>
      <c r="J14" s="6">
        <v>176.15</v>
      </c>
      <c r="K14" s="3">
        <v>1</v>
      </c>
      <c r="L14" s="8">
        <f t="shared" ref="L14:L27" si="1">K14*J14</f>
        <v>176.15</v>
      </c>
    </row>
    <row r="15" spans="1:14" ht="17.25">
      <c r="B15" s="16" t="s">
        <v>9</v>
      </c>
      <c r="C15" s="16"/>
      <c r="D15" s="3">
        <v>70</v>
      </c>
      <c r="E15" s="6">
        <v>150</v>
      </c>
      <c r="F15" s="7">
        <f t="shared" si="0"/>
        <v>10500</v>
      </c>
      <c r="G15" s="5"/>
      <c r="H15" s="2" t="s">
        <v>40</v>
      </c>
      <c r="I15" s="2" t="s">
        <v>32</v>
      </c>
      <c r="J15" s="6">
        <v>100</v>
      </c>
      <c r="K15" s="3">
        <v>0.5</v>
      </c>
      <c r="L15" s="8">
        <f t="shared" si="1"/>
        <v>50</v>
      </c>
    </row>
    <row r="16" spans="1:14" ht="17.25">
      <c r="B16" s="4" t="s">
        <v>20</v>
      </c>
      <c r="C16" s="2" t="s">
        <v>19</v>
      </c>
      <c r="D16" s="3">
        <v>16</v>
      </c>
      <c r="E16" s="6">
        <v>60</v>
      </c>
      <c r="F16" s="7">
        <f t="shared" si="0"/>
        <v>960</v>
      </c>
      <c r="G16" s="5"/>
      <c r="H16" s="2" t="s">
        <v>43</v>
      </c>
      <c r="I16" s="2" t="s">
        <v>28</v>
      </c>
      <c r="J16" s="6">
        <v>0.15</v>
      </c>
      <c r="K16" s="3">
        <v>0</v>
      </c>
      <c r="L16" s="8">
        <f t="shared" si="1"/>
        <v>0</v>
      </c>
      <c r="N16" s="8"/>
    </row>
    <row r="17" spans="1:14" ht="17.25">
      <c r="B17" s="4"/>
      <c r="C17" s="4" t="s">
        <v>18</v>
      </c>
      <c r="D17" s="3">
        <v>16</v>
      </c>
      <c r="E17" s="6">
        <v>80</v>
      </c>
      <c r="F17" s="7">
        <f t="shared" si="0"/>
        <v>1280</v>
      </c>
      <c r="G17" s="5"/>
      <c r="H17" s="2" t="s">
        <v>44</v>
      </c>
      <c r="I17" s="2" t="s">
        <v>28</v>
      </c>
      <c r="J17" s="6">
        <v>5</v>
      </c>
      <c r="K17" s="3">
        <v>10</v>
      </c>
      <c r="L17" s="8">
        <f t="shared" si="1"/>
        <v>50</v>
      </c>
    </row>
    <row r="18" spans="1:14">
      <c r="B18" s="4"/>
      <c r="C18" s="4" t="s">
        <v>16</v>
      </c>
      <c r="D18" s="3">
        <v>10</v>
      </c>
      <c r="E18" s="6">
        <v>20</v>
      </c>
      <c r="F18" s="7">
        <f t="shared" si="0"/>
        <v>200</v>
      </c>
      <c r="G18" s="5"/>
      <c r="H18" s="2"/>
      <c r="I18" s="2"/>
      <c r="J18" s="2"/>
      <c r="K18" s="2"/>
      <c r="L18" s="10">
        <f>SUM(L13:L17)</f>
        <v>1276.1500000000001</v>
      </c>
    </row>
    <row r="19" spans="1:14">
      <c r="B19" s="4"/>
      <c r="C19" s="4" t="s">
        <v>17</v>
      </c>
      <c r="D19" s="3">
        <v>40</v>
      </c>
      <c r="E19" s="6">
        <v>15</v>
      </c>
      <c r="F19" s="7">
        <f t="shared" si="0"/>
        <v>600</v>
      </c>
      <c r="G19" s="5"/>
      <c r="H19" s="2"/>
      <c r="I19" s="2"/>
      <c r="J19" s="2"/>
      <c r="K19" s="2"/>
      <c r="L19" s="2"/>
    </row>
    <row r="20" spans="1:14">
      <c r="B20" s="2"/>
      <c r="C20" s="2"/>
      <c r="D20" s="3"/>
      <c r="E20" s="6"/>
      <c r="F20" s="9">
        <f>SUM(F13:F19)</f>
        <v>39940</v>
      </c>
      <c r="G20" s="5"/>
      <c r="H20" s="2"/>
      <c r="I20" s="2"/>
      <c r="J20" s="2"/>
      <c r="K20" s="2"/>
      <c r="L20" s="2"/>
    </row>
    <row r="21" spans="1:14" s="2" customFormat="1" ht="3.75" customHeight="1"/>
    <row r="22" spans="1:14" ht="21" customHeight="1">
      <c r="B22" s="17" t="s">
        <v>50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3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4" ht="17.25">
      <c r="B24" s="2" t="s">
        <v>11</v>
      </c>
      <c r="C24" s="2"/>
      <c r="D24" s="2" t="s">
        <v>12</v>
      </c>
      <c r="E24" s="2" t="s">
        <v>13</v>
      </c>
      <c r="F24" s="2" t="s">
        <v>14</v>
      </c>
      <c r="G24" s="5"/>
      <c r="H24" s="2" t="s">
        <v>37</v>
      </c>
      <c r="I24" s="2" t="s">
        <v>30</v>
      </c>
      <c r="J24" s="6">
        <v>1000</v>
      </c>
      <c r="K24" s="3">
        <v>3</v>
      </c>
      <c r="L24" s="8">
        <f t="shared" si="1"/>
        <v>3000</v>
      </c>
    </row>
    <row r="25" spans="1:14" ht="17.25">
      <c r="B25" s="16" t="s">
        <v>8</v>
      </c>
      <c r="C25" s="16"/>
      <c r="D25" s="3">
        <v>24</v>
      </c>
      <c r="E25" s="6">
        <v>180</v>
      </c>
      <c r="F25" s="8">
        <f>E25*D25</f>
        <v>4320</v>
      </c>
      <c r="G25" s="5"/>
      <c r="H25" s="2" t="s">
        <v>38</v>
      </c>
      <c r="I25" s="2" t="s">
        <v>31</v>
      </c>
      <c r="J25" s="6">
        <v>176.15</v>
      </c>
      <c r="K25" s="3">
        <v>18</v>
      </c>
      <c r="L25" s="8">
        <f t="shared" si="1"/>
        <v>3170.7000000000003</v>
      </c>
    </row>
    <row r="26" spans="1:14" ht="17.25">
      <c r="B26" s="16" t="s">
        <v>10</v>
      </c>
      <c r="C26" s="16"/>
      <c r="D26" s="3">
        <v>24</v>
      </c>
      <c r="E26" s="6">
        <v>150</v>
      </c>
      <c r="F26" s="8">
        <f t="shared" ref="F26:F30" si="2">E26*D26</f>
        <v>3600</v>
      </c>
      <c r="G26" s="5"/>
      <c r="H26" s="2" t="s">
        <v>40</v>
      </c>
      <c r="I26" s="2" t="s">
        <v>32</v>
      </c>
      <c r="J26" s="6">
        <v>100</v>
      </c>
      <c r="K26" s="3">
        <v>0</v>
      </c>
      <c r="L26" s="8">
        <f t="shared" si="1"/>
        <v>0</v>
      </c>
    </row>
    <row r="27" spans="1:14" ht="17.25">
      <c r="B27" s="16" t="s">
        <v>9</v>
      </c>
      <c r="C27" s="16"/>
      <c r="D27" s="3">
        <v>24</v>
      </c>
      <c r="E27" s="6">
        <v>150</v>
      </c>
      <c r="F27" s="8">
        <f t="shared" si="2"/>
        <v>3600</v>
      </c>
      <c r="G27" s="5"/>
      <c r="H27" s="2" t="s">
        <v>43</v>
      </c>
      <c r="I27" s="2" t="s">
        <v>28</v>
      </c>
      <c r="J27" s="6">
        <v>0.15</v>
      </c>
      <c r="K27" s="3">
        <v>2000</v>
      </c>
      <c r="L27" s="8">
        <f t="shared" si="1"/>
        <v>300</v>
      </c>
    </row>
    <row r="28" spans="1:14" ht="17.25">
      <c r="B28" s="4" t="s">
        <v>20</v>
      </c>
      <c r="C28" s="4" t="s">
        <v>16</v>
      </c>
      <c r="D28" s="3">
        <v>4</v>
      </c>
      <c r="E28" s="6">
        <v>20</v>
      </c>
      <c r="F28" s="8">
        <f t="shared" si="2"/>
        <v>80</v>
      </c>
      <c r="G28" s="5"/>
      <c r="H28" s="2" t="s">
        <v>44</v>
      </c>
      <c r="I28" s="2" t="s">
        <v>28</v>
      </c>
      <c r="J28" s="6">
        <v>5</v>
      </c>
      <c r="K28" s="3">
        <v>100</v>
      </c>
      <c r="L28" s="8">
        <f t="shared" ref="L28" si="3">K28*J28</f>
        <v>500</v>
      </c>
    </row>
    <row r="29" spans="1:14">
      <c r="B29" s="4"/>
      <c r="C29" s="2" t="s">
        <v>21</v>
      </c>
      <c r="D29" s="3">
        <v>24</v>
      </c>
      <c r="E29" s="6">
        <v>40</v>
      </c>
      <c r="F29" s="8">
        <f t="shared" si="2"/>
        <v>960</v>
      </c>
      <c r="G29" s="5"/>
      <c r="H29" s="2"/>
      <c r="I29" s="2"/>
      <c r="J29" s="2"/>
      <c r="K29" s="2"/>
      <c r="L29" s="10">
        <f>SUM(L24:L28)</f>
        <v>6970.7000000000007</v>
      </c>
    </row>
    <row r="30" spans="1:14">
      <c r="B30" s="4"/>
      <c r="C30" s="4" t="s">
        <v>17</v>
      </c>
      <c r="D30" s="3">
        <v>8</v>
      </c>
      <c r="E30" s="6">
        <v>15</v>
      </c>
      <c r="F30" s="8">
        <f t="shared" si="2"/>
        <v>120</v>
      </c>
      <c r="G30" s="5"/>
      <c r="H30" s="2"/>
      <c r="I30" s="2"/>
      <c r="J30" s="2"/>
      <c r="K30" s="2"/>
      <c r="L30" s="2"/>
    </row>
    <row r="31" spans="1:14">
      <c r="B31" s="2"/>
      <c r="C31" s="2"/>
      <c r="D31" s="3"/>
      <c r="E31" s="6"/>
      <c r="F31" s="10">
        <f>SUM(F25:F30)</f>
        <v>12680</v>
      </c>
      <c r="G31" s="5"/>
      <c r="H31" s="2"/>
      <c r="I31" s="2"/>
      <c r="J31" s="2"/>
      <c r="K31" s="2"/>
      <c r="L31" s="2"/>
    </row>
    <row r="32" spans="1:14" ht="3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38">
      <c r="B33" s="2" t="s">
        <v>46</v>
      </c>
      <c r="C33" s="10">
        <f>F20+F31</f>
        <v>52620</v>
      </c>
      <c r="D33" s="2"/>
      <c r="E33" s="2"/>
      <c r="F33" s="2"/>
      <c r="G33" s="2"/>
      <c r="H33" s="2" t="s">
        <v>26</v>
      </c>
      <c r="I33" s="2"/>
      <c r="J33" s="2"/>
      <c r="K33" s="2"/>
      <c r="L33" s="10">
        <f>L18+L29</f>
        <v>8246.85</v>
      </c>
    </row>
    <row r="34" spans="1:38">
      <c r="B34" s="2" t="s">
        <v>22</v>
      </c>
      <c r="C34" s="8">
        <f>C33*0.86</f>
        <v>45253.2</v>
      </c>
      <c r="D34" s="2"/>
      <c r="E34" s="2"/>
      <c r="F34" s="2"/>
      <c r="G34" s="2"/>
      <c r="H34" s="2" t="s">
        <v>25</v>
      </c>
      <c r="I34" s="2"/>
      <c r="J34" s="2"/>
      <c r="K34" s="2"/>
      <c r="L34" s="8">
        <f>C38</f>
        <v>108397.2</v>
      </c>
    </row>
    <row r="35" spans="1:38">
      <c r="B35" s="2" t="s">
        <v>55</v>
      </c>
      <c r="C35" s="8">
        <f>C33*0.05</f>
        <v>2631</v>
      </c>
      <c r="D35" s="2"/>
      <c r="E35" s="2"/>
      <c r="F35" s="2"/>
      <c r="G35" s="2"/>
      <c r="H35" s="2" t="s">
        <v>35</v>
      </c>
      <c r="I35" s="2"/>
      <c r="J35" s="2"/>
      <c r="K35" s="2"/>
      <c r="L35" s="8">
        <f>L33+L34</f>
        <v>116644.05</v>
      </c>
    </row>
    <row r="36" spans="1:38">
      <c r="B36" s="2" t="s">
        <v>23</v>
      </c>
      <c r="C36" s="8">
        <f>C33*0.15</f>
        <v>7893</v>
      </c>
      <c r="D36" s="2"/>
      <c r="E36" s="2"/>
      <c r="F36" s="2"/>
      <c r="G36" s="2"/>
      <c r="H36" s="2" t="s">
        <v>24</v>
      </c>
      <c r="I36" s="2"/>
      <c r="J36" s="2"/>
      <c r="K36" s="2"/>
      <c r="L36" s="8">
        <f>L35*0.2</f>
        <v>23328.81</v>
      </c>
    </row>
    <row r="37" spans="1:38">
      <c r="B37" s="2" t="s">
        <v>56</v>
      </c>
      <c r="D37" s="2"/>
      <c r="E37" s="2"/>
      <c r="F37" s="2"/>
      <c r="G37" s="2"/>
      <c r="H37" s="2" t="s">
        <v>51</v>
      </c>
      <c r="I37" s="2"/>
      <c r="J37" s="2"/>
      <c r="K37" s="2"/>
      <c r="L37" s="11">
        <f>L35+L36</f>
        <v>139972.86000000002</v>
      </c>
    </row>
    <row r="38" spans="1:38">
      <c r="B38" s="2" t="s">
        <v>57</v>
      </c>
      <c r="C38" s="8">
        <f>SUM(C33:C36)</f>
        <v>108397.2</v>
      </c>
      <c r="D38" s="2"/>
      <c r="E38" s="2"/>
      <c r="F38" s="2"/>
      <c r="G38" s="2"/>
      <c r="H38" s="2" t="s">
        <v>52</v>
      </c>
      <c r="I38" s="2"/>
      <c r="J38" s="15" t="s">
        <v>53</v>
      </c>
      <c r="K38" s="4">
        <v>1.75</v>
      </c>
      <c r="L38" s="11">
        <f>L37/K38</f>
        <v>79984.491428571433</v>
      </c>
    </row>
    <row r="39" spans="1:38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38" s="13" customFormat="1" ht="12.75">
      <c r="A40" s="12"/>
      <c r="B40" s="12" t="s">
        <v>47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s="13" customFormat="1" ht="12.75">
      <c r="A41" s="12"/>
      <c r="B41" s="12" t="s">
        <v>48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</row>
    <row r="42" spans="1:38" s="13" customFormat="1" ht="12.75">
      <c r="A42" s="12"/>
      <c r="B42" s="12" t="s">
        <v>39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38" s="13" customFormat="1" ht="12.75">
      <c r="A43" s="12"/>
      <c r="B43" s="12" t="s">
        <v>41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</row>
    <row r="44" spans="1:38" s="13" customFormat="1" ht="12.75">
      <c r="A44" s="12"/>
      <c r="B44" s="12" t="s">
        <v>42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s="2" customFormat="1">
      <c r="B45" s="12" t="s">
        <v>54</v>
      </c>
      <c r="C45" s="12"/>
      <c r="D45" s="12"/>
      <c r="E45" s="12"/>
    </row>
    <row r="46" spans="1:38" s="2" customFormat="1"/>
    <row r="47" spans="1:38" s="2" customFormat="1"/>
    <row r="48" spans="1:3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</sheetData>
  <mergeCells count="11">
    <mergeCell ref="B1:L1"/>
    <mergeCell ref="B8:F8"/>
    <mergeCell ref="B14:C14"/>
    <mergeCell ref="B15:C15"/>
    <mergeCell ref="B13:C13"/>
    <mergeCell ref="H8:M8"/>
    <mergeCell ref="B25:C25"/>
    <mergeCell ref="B26:C26"/>
    <mergeCell ref="B27:C27"/>
    <mergeCell ref="B22:N22"/>
    <mergeCell ref="B10:N10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colBreaks count="1" manualBreakCount="1">
    <brk id="21" max="1048575" man="1"/>
  </colBreaks>
  <ignoredErrors>
    <ignoredError sqref="L3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WB313313</dc:creator>
  <cp:lastModifiedBy>WB313313</cp:lastModifiedBy>
  <cp:lastPrinted>2012-01-13T12:20:03Z</cp:lastPrinted>
  <dcterms:created xsi:type="dcterms:W3CDTF">2012-01-11T12:13:49Z</dcterms:created>
  <dcterms:modified xsi:type="dcterms:W3CDTF">2012-02-13T14:28:39Z</dcterms:modified>
</cp:coreProperties>
</file>