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vinicius.miranda\Desktop\"/>
    </mc:Choice>
  </mc:AlternateContent>
  <bookViews>
    <workbookView xWindow="0" yWindow="0" windowWidth="28800" windowHeight="12000"/>
  </bookViews>
  <sheets>
    <sheet name="Estimativa" sheetId="3" r:id="rId1"/>
    <sheet name="Resumo (planilha)" sheetId="1" r:id="rId2"/>
    <sheet name="Planilha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G3" i="1"/>
  <c r="G105" i="1"/>
  <c r="G104" i="1"/>
  <c r="G5" i="1"/>
  <c r="G106" i="1" l="1"/>
  <c r="AD105" i="2"/>
  <c r="E105" i="1" s="1"/>
  <c r="AD104" i="2"/>
  <c r="E104" i="1" s="1"/>
  <c r="P103" i="2"/>
  <c r="K103" i="2"/>
  <c r="J103" i="2"/>
  <c r="I103" i="2"/>
  <c r="H103" i="2"/>
  <c r="AD101" i="2"/>
  <c r="E101" i="1" s="1"/>
  <c r="G101" i="1" s="1"/>
  <c r="K100" i="2"/>
  <c r="AD100" i="2" s="1"/>
  <c r="E100" i="1" s="1"/>
  <c r="G100" i="1" s="1"/>
  <c r="AD99" i="2"/>
  <c r="E99" i="1" s="1"/>
  <c r="G99" i="1" s="1"/>
  <c r="L98" i="2"/>
  <c r="AD98" i="2" s="1"/>
  <c r="E98" i="1" s="1"/>
  <c r="G98" i="1" s="1"/>
  <c r="L97" i="2"/>
  <c r="AD97" i="2" s="1"/>
  <c r="E97" i="1" s="1"/>
  <c r="G97" i="1" s="1"/>
  <c r="L96" i="2"/>
  <c r="AD96" i="2" s="1"/>
  <c r="E96" i="1" s="1"/>
  <c r="G96" i="1" s="1"/>
  <c r="AD95" i="2"/>
  <c r="E95" i="1" s="1"/>
  <c r="G95" i="1" s="1"/>
  <c r="X94" i="2"/>
  <c r="AD94" i="2" s="1"/>
  <c r="E94" i="1" s="1"/>
  <c r="G94" i="1" s="1"/>
  <c r="AD93" i="2"/>
  <c r="E93" i="1" s="1"/>
  <c r="G93" i="1" s="1"/>
  <c r="AD92" i="2"/>
  <c r="E92" i="1" s="1"/>
  <c r="G92" i="1" s="1"/>
  <c r="AD91" i="2"/>
  <c r="E91" i="1" s="1"/>
  <c r="G91" i="1" s="1"/>
  <c r="P90" i="2"/>
  <c r="L90" i="2"/>
  <c r="K90" i="2"/>
  <c r="I89" i="2"/>
  <c r="H89" i="2"/>
  <c r="AD88" i="2"/>
  <c r="E88" i="1" s="1"/>
  <c r="G88" i="1" s="1"/>
  <c r="AD87" i="2"/>
  <c r="E87" i="1" s="1"/>
  <c r="G87" i="1" s="1"/>
  <c r="AD86" i="2"/>
  <c r="E86" i="1" s="1"/>
  <c r="G86" i="1" s="1"/>
  <c r="AD85" i="2"/>
  <c r="E85" i="1" s="1"/>
  <c r="G85" i="1" s="1"/>
  <c r="AD83" i="2"/>
  <c r="E83" i="1" s="1"/>
  <c r="G83" i="1" s="1"/>
  <c r="AD82" i="2"/>
  <c r="E82" i="1" s="1"/>
  <c r="G82" i="1" s="1"/>
  <c r="AD81" i="2"/>
  <c r="E81" i="1" s="1"/>
  <c r="G81" i="1" s="1"/>
  <c r="AD80" i="2"/>
  <c r="E80" i="1" s="1"/>
  <c r="G80" i="1" s="1"/>
  <c r="AD79" i="2"/>
  <c r="E79" i="1" s="1"/>
  <c r="G79" i="1" s="1"/>
  <c r="AD78" i="2"/>
  <c r="E78" i="1" s="1"/>
  <c r="G78" i="1" s="1"/>
  <c r="AD77" i="2"/>
  <c r="E77" i="1" s="1"/>
  <c r="G77" i="1" s="1"/>
  <c r="AD76" i="2"/>
  <c r="E76" i="1" s="1"/>
  <c r="G76" i="1" s="1"/>
  <c r="AD75" i="2"/>
  <c r="E75" i="1" s="1"/>
  <c r="G75" i="1" s="1"/>
  <c r="AD74" i="2"/>
  <c r="E74" i="1" s="1"/>
  <c r="G74" i="1" s="1"/>
  <c r="AD73" i="2"/>
  <c r="E73" i="1" s="1"/>
  <c r="G73" i="1" s="1"/>
  <c r="AD72" i="2"/>
  <c r="E72" i="1" s="1"/>
  <c r="G72" i="1" s="1"/>
  <c r="AD71" i="2"/>
  <c r="E71" i="1" s="1"/>
  <c r="G71" i="1" s="1"/>
  <c r="AD70" i="2"/>
  <c r="E70" i="1" s="1"/>
  <c r="G70" i="1" s="1"/>
  <c r="AD69" i="2"/>
  <c r="E69" i="1" s="1"/>
  <c r="G69" i="1" s="1"/>
  <c r="AD68" i="2"/>
  <c r="E68" i="1" s="1"/>
  <c r="G68" i="1" s="1"/>
  <c r="AD67" i="2"/>
  <c r="E67" i="1" s="1"/>
  <c r="G67" i="1" s="1"/>
  <c r="AD66" i="2"/>
  <c r="E66" i="1" s="1"/>
  <c r="G66" i="1" s="1"/>
  <c r="AD65" i="2"/>
  <c r="E65" i="1" s="1"/>
  <c r="G65" i="1" s="1"/>
  <c r="AD63" i="2"/>
  <c r="E63" i="1" s="1"/>
  <c r="G63" i="1" s="1"/>
  <c r="AD62" i="2"/>
  <c r="E62" i="1" s="1"/>
  <c r="G62" i="1" s="1"/>
  <c r="AD61" i="2"/>
  <c r="E61" i="1" s="1"/>
  <c r="G61" i="1" s="1"/>
  <c r="AD60" i="2"/>
  <c r="E60" i="1" s="1"/>
  <c r="G60" i="1" s="1"/>
  <c r="AD59" i="2"/>
  <c r="E59" i="1" s="1"/>
  <c r="G59" i="1" s="1"/>
  <c r="AD58" i="2"/>
  <c r="E58" i="1" s="1"/>
  <c r="G58" i="1" s="1"/>
  <c r="AD57" i="2"/>
  <c r="E57" i="1" s="1"/>
  <c r="G57" i="1" s="1"/>
  <c r="AD56" i="2"/>
  <c r="E56" i="1" s="1"/>
  <c r="G56" i="1" s="1"/>
  <c r="AD55" i="2"/>
  <c r="E55" i="1" s="1"/>
  <c r="G55" i="1" s="1"/>
  <c r="AD54" i="2"/>
  <c r="E54" i="1" s="1"/>
  <c r="G54" i="1" s="1"/>
  <c r="AD53" i="2"/>
  <c r="E53" i="1" s="1"/>
  <c r="G53" i="1" s="1"/>
  <c r="AD52" i="2"/>
  <c r="E52" i="1" s="1"/>
  <c r="G52" i="1" s="1"/>
  <c r="AD51" i="2"/>
  <c r="E51" i="1" s="1"/>
  <c r="G51" i="1" s="1"/>
  <c r="AD50" i="2"/>
  <c r="E50" i="1" s="1"/>
  <c r="G50" i="1" s="1"/>
  <c r="AD49" i="2"/>
  <c r="E49" i="1" s="1"/>
  <c r="G49" i="1" s="1"/>
  <c r="AD48" i="2"/>
  <c r="E48" i="1" s="1"/>
  <c r="G48" i="1" s="1"/>
  <c r="AD47" i="2"/>
  <c r="E47" i="1" s="1"/>
  <c r="G47" i="1" s="1"/>
  <c r="AD46" i="2"/>
  <c r="E46" i="1" s="1"/>
  <c r="G46" i="1" s="1"/>
  <c r="AD45" i="2"/>
  <c r="E45" i="1" s="1"/>
  <c r="G45" i="1" s="1"/>
  <c r="AD43" i="2"/>
  <c r="E43" i="1" s="1"/>
  <c r="G43" i="1" s="1"/>
  <c r="AD42" i="2"/>
  <c r="E42" i="1" s="1"/>
  <c r="G42" i="1" s="1"/>
  <c r="AD41" i="2"/>
  <c r="E41" i="1" s="1"/>
  <c r="G41" i="1" s="1"/>
  <c r="AD40" i="2"/>
  <c r="E40" i="1" s="1"/>
  <c r="G40" i="1" s="1"/>
  <c r="AD39" i="2"/>
  <c r="E39" i="1" s="1"/>
  <c r="G39" i="1" s="1"/>
  <c r="M38" i="2"/>
  <c r="AD38" i="2" s="1"/>
  <c r="E38" i="1" s="1"/>
  <c r="G38" i="1" s="1"/>
  <c r="M37" i="2"/>
  <c r="AD37" i="2" s="1"/>
  <c r="E37" i="1" s="1"/>
  <c r="G37" i="1" s="1"/>
  <c r="M36" i="2"/>
  <c r="L36" i="2"/>
  <c r="L35" i="2"/>
  <c r="AD35" i="2" s="1"/>
  <c r="E35" i="1" s="1"/>
  <c r="G35" i="1" s="1"/>
  <c r="AD34" i="2"/>
  <c r="E34" i="1" s="1"/>
  <c r="G34" i="1" s="1"/>
  <c r="AD33" i="2"/>
  <c r="E33" i="1" s="1"/>
  <c r="G33" i="1" s="1"/>
  <c r="AD32" i="2"/>
  <c r="E32" i="1" s="1"/>
  <c r="G32" i="1" s="1"/>
  <c r="AD31" i="2"/>
  <c r="E31" i="1" s="1"/>
  <c r="G31" i="1" s="1"/>
  <c r="AD30" i="2"/>
  <c r="E30" i="1" s="1"/>
  <c r="G30" i="1" s="1"/>
  <c r="E28" i="2"/>
  <c r="AD28" i="2" s="1"/>
  <c r="E28" i="1" s="1"/>
  <c r="G28" i="1" s="1"/>
  <c r="AD27" i="2"/>
  <c r="E27" i="1" s="1"/>
  <c r="G27" i="1" s="1"/>
  <c r="AD26" i="2"/>
  <c r="E26" i="1" s="1"/>
  <c r="G26" i="1" s="1"/>
  <c r="AD25" i="2"/>
  <c r="E25" i="1" s="1"/>
  <c r="G25" i="1" s="1"/>
  <c r="AD24" i="2"/>
  <c r="E24" i="1" s="1"/>
  <c r="G24" i="1" s="1"/>
  <c r="AD23" i="2"/>
  <c r="E23" i="1" s="1"/>
  <c r="G23" i="1" s="1"/>
  <c r="AD22" i="2"/>
  <c r="E22" i="1" s="1"/>
  <c r="G22" i="1" s="1"/>
  <c r="AD20" i="2"/>
  <c r="E20" i="1" s="1"/>
  <c r="G20" i="1" s="1"/>
  <c r="AD19" i="2"/>
  <c r="E19" i="1" s="1"/>
  <c r="G19" i="1" s="1"/>
  <c r="AD18" i="2"/>
  <c r="E18" i="1" s="1"/>
  <c r="G18" i="1" s="1"/>
  <c r="AD16" i="2"/>
  <c r="E16" i="1" s="1"/>
  <c r="G16" i="1" s="1"/>
  <c r="AD14" i="2"/>
  <c r="E14" i="1" s="1"/>
  <c r="G14" i="1" s="1"/>
  <c r="AD13" i="2"/>
  <c r="E13" i="1" s="1"/>
  <c r="G13" i="1" s="1"/>
  <c r="AD12" i="2"/>
  <c r="E12" i="1" s="1"/>
  <c r="G12" i="1" s="1"/>
  <c r="AD11" i="2"/>
  <c r="E11" i="1" s="1"/>
  <c r="G11" i="1" s="1"/>
  <c r="AD10" i="2"/>
  <c r="E10" i="1" s="1"/>
  <c r="G10" i="1" s="1"/>
  <c r="AD9" i="2"/>
  <c r="E9" i="1" s="1"/>
  <c r="G9" i="1" s="1"/>
  <c r="AD8" i="2"/>
  <c r="E8" i="1" s="1"/>
  <c r="G8" i="1" s="1"/>
  <c r="AD7" i="2"/>
  <c r="E7" i="1" s="1"/>
  <c r="G7" i="1" s="1"/>
  <c r="AD6" i="2"/>
  <c r="E6" i="1" s="1"/>
  <c r="G6" i="1" s="1"/>
  <c r="AD5" i="2"/>
  <c r="E5" i="1" s="1"/>
  <c r="AD4" i="2"/>
  <c r="G4" i="1" s="1"/>
  <c r="AD3" i="2"/>
  <c r="AB1" i="2"/>
  <c r="AA1" i="2"/>
  <c r="D3" i="3" l="1"/>
  <c r="D4" i="3"/>
  <c r="D9" i="3"/>
  <c r="D5" i="3"/>
  <c r="D6" i="3"/>
  <c r="D8" i="3"/>
  <c r="AD103" i="2"/>
  <c r="E103" i="1" s="1"/>
  <c r="G103" i="1" s="1"/>
  <c r="D11" i="3" s="1"/>
  <c r="AD89" i="2"/>
  <c r="E89" i="1" s="1"/>
  <c r="G89" i="1" s="1"/>
  <c r="AD36" i="2"/>
  <c r="E36" i="1" s="1"/>
  <c r="G36" i="1" s="1"/>
  <c r="D7" i="3" s="1"/>
  <c r="AD90" i="2"/>
  <c r="E90" i="1" s="1"/>
  <c r="G90" i="1" s="1"/>
  <c r="D10" i="3" l="1"/>
  <c r="D12" i="3" s="1"/>
  <c r="AD106" i="2"/>
</calcChain>
</file>

<file path=xl/sharedStrings.xml><?xml version="1.0" encoding="utf-8"?>
<sst xmlns="http://schemas.openxmlformats.org/spreadsheetml/2006/main" count="647" uniqueCount="248">
  <si>
    <t>Itens</t>
  </si>
  <si>
    <t>SERVIÇOS</t>
  </si>
  <si>
    <t>DESCRIÇÃO</t>
  </si>
  <si>
    <t>UNIDADE</t>
  </si>
  <si>
    <t>ALIMENTOS E BEBIDAS</t>
  </si>
  <si>
    <t>Almoço - 4 Estrelas </t>
  </si>
  <si>
    <t>À americana (bufê completo)</t>
  </si>
  <si>
    <t>custo por pessoa</t>
  </si>
  <si>
    <t>custo por pessoa</t>
  </si>
  <si>
    <t>À americana (bufê) - 02 opções de pratos frios; 02 tipos de carnes (vermelha e branca e/ou pescado), com respectivas guarnições. </t>
  </si>
  <si>
    <t>Almoço de 101 a 300 pessoas - (fora do ambiente hoteleiro)</t>
  </si>
  <si>
    <t>À americana (bufê) - 02 opções de pratos frios; 02 tipos de carnes (vermelha e branca e/ou pescado), com respectivas guarnições.</t>
  </si>
  <si>
    <t>Almoço de 26 a 100 pessoas - (fora do ambiente hoteleiro)</t>
  </si>
  <si>
    <t>Brunch - 4 Estrelas </t>
  </si>
  <si>
    <t>Bufê completo</t>
  </si>
  <si>
    <t>Chocolate quente, leite, café, chá, suco de fruta (02 tipos) e refrigerante (02 tipos, normal e diet ou light); água (com e sem gás) prosseco; pães (03 tipos) frios; geleia de frutas; crepes/ panquecas/ suflês/ quiches/ bolos (2 tipos). Sobremesa: 02 tipos de mousses e tortas;</t>
  </si>
  <si>
    <t>Brunch de 101 a 300 pessoas - (fora do ambiente hoteleiro)</t>
  </si>
  <si>
    <t>Brunch de 26 a 100 pessoas - (fora do ambiente hoteleiro)</t>
  </si>
  <si>
    <t>Café da manhã - 4 Estrelas </t>
  </si>
  <si>
    <t>Chocolate quente, leite, café, chá, suco de fruta (02 tipos); pães (03 tipos); frios; geleia de frutas; bolo (2 tipos);</t>
  </si>
  <si>
    <t>Café da manhã de 101 a 300 pessoas - (fora do ambiente hoteleiro)</t>
  </si>
  <si>
    <t>Café da manhã de 26 a 100 pessoas - (fora do ambiente hoteleiro)</t>
  </si>
  <si>
    <t>Coffee Break - 4 Estrelas </t>
  </si>
  <si>
    <t>Chocolate quente, leite, café, chá, suco de fruta (02 tipos); refrigerante (02 tipos, normal e diet ou light); água (com e sem gás) e salgados/doces/mix de frutas secas/petit fours (10 tipos);</t>
  </si>
  <si>
    <t>Coffee Break de 101 a 300 pessoas - (fora do ambiente hoteleiro)</t>
  </si>
  <si>
    <t>Coffee Break de 26 a 100 pessoas - (fora do ambiente hoteleiro)</t>
  </si>
  <si>
    <t>DIÁRIAS E DESPESAS COM VIAGEM</t>
  </si>
  <si>
    <t>diária</t>
  </si>
  <si>
    <t>Diária hotel 05 estrelas</t>
  </si>
  <si>
    <t>O Miramar Hotel by Windsor possui atendimento exclusivo para você desfrutar de serviços e acomodações impecáveis e apreciar uma magnífica vista panorâmica da orla carioca. Todos os apartamentos são equipados com o que há de melhor em conforto e modernidade, enriquecendo sua experiência neste sofisticado cinco estrelas</t>
  </si>
  <si>
    <t>DECORAÇÃO E ACESSÓRIOS</t>
  </si>
  <si>
    <t>Bandeiras</t>
  </si>
  <si>
    <t>Bandeiras de países/estados/municípios/ABCD – tamanho 2 panos. Confecção em tecido 100% poliéster, com fio de alta resistência, para uso interno ou externo. </t>
  </si>
  <si>
    <t>unidade/diária</t>
  </si>
  <si>
    <t>Bandeiras de países/estados/municípios/ ABCD – tamanho 3 panos. Confecção em tecido 100% poliéster, com fio de alta resistência, para uso interno ou externo.</t>
  </si>
  <si>
    <t>Bandeiras de mesa</t>
  </si>
  <si>
    <t>Bandeiras para mesa – países/estados/municípios – tamanho específico para mesa de trabalho, com suporte.</t>
  </si>
  <si>
    <t>MATERIAL DE CONSUMO</t>
  </si>
  <si>
    <t>unidade</t>
  </si>
  <si>
    <t>Cartilha</t>
  </si>
  <si>
    <t>Formato fechado 7,5cm x 11cm, miolo 36 páginas, miolo 90gr, papel couchê Fosco, Capa 150gr, couchê Fosco com Bopp</t>
  </si>
  <si>
    <t>Cenografia</t>
  </si>
  <si>
    <t>Cenografia compreendendo itens tais como: lonas impressas, vinil recortado, back drop, lycra tensionada, cortinas, lustres, montagens temporárias e mobiliários/peças especiais, projetos especiais de montagem, dentre outros para ambientação e identificação visual do evento/projeto.</t>
  </si>
  <si>
    <t>m2/diária</t>
  </si>
  <si>
    <t>Carteirinhas de Formação de DCO's e BCO's</t>
  </si>
  <si>
    <t>As carteirinhas com arte variável são produzidas no PVC, um material resistente de alta durabilidade e versatilidade, amplamente utilizado na produção gráfica. Para carteirinhas, o PVC está disponível em duas espessuras: 0,5mm e 0,76mm.</t>
  </si>
  <si>
    <t>Certificado</t>
  </si>
  <si>
    <t>Formato 21cm x 29,7cm, papel AP (ou similar) 180 g/m², impressão 4/0 cores e acabamento refilado. </t>
  </si>
  <si>
    <t>Crachá em papel</t>
  </si>
  <si>
    <r>
      <t>Formato 9cm x 13cm, papel AP ou similar 180g/m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, impressão 4/0 cores, acabamento refilado.  </t>
    </r>
  </si>
  <si>
    <t>Folder</t>
  </si>
  <si>
    <t>Formato aberto 21cm x 29,7cm, fechado 10,5cm x 18,85cm, duas dobras, papel couché ou similar 170 g/m², impressão 4/4 cores, acabamento 2 dobras, refilado. Considerar o valor unitário para um mínimo de 100 unidades.</t>
  </si>
  <si>
    <t>Folheto</t>
  </si>
  <si>
    <t>Formato 15cm x 21cm, papel couché 120g, impressão 4/0 cores. Considerar o valor unitário para um mínimo de 300 unidades.</t>
  </si>
  <si>
    <t>LOCAÇÃO DE ESPAÇOS E ESTRUTURAS</t>
  </si>
  <si>
    <t>Box Truss </t>
  </si>
  <si>
    <t>Box truss (estrutura pesada)</t>
  </si>
  <si>
    <t>metro linear/diária</t>
  </si>
  <si>
    <t>Armário pequeno</t>
  </si>
  <si>
    <t>Armário Balcão 2 portas, madeira, altura 86cm, profundidade 39cm, largura 61 cm.</t>
  </si>
  <si>
    <t>Armário grande</t>
  </si>
  <si>
    <t>Armário Balcão 3 portas, madeira, altura 86cm, profundidade 39cm, largura 90 cm.</t>
  </si>
  <si>
    <t>Balcão com tampa de vidro e com 02 portas</t>
  </si>
  <si>
    <t>Altura 74 cm, Largura 60 cm, Profundidade 38 cm e peso 15 KG</t>
  </si>
  <si>
    <t>Bancada receptiva – octanorme</t>
  </si>
  <si>
    <t>Bancada receptiva, altura aproximada 1m20cm, em octanorme (cores diversas)</t>
  </si>
  <si>
    <t>Equipamento de som/sonorização - Sistema de retorno 2 caixas </t>
  </si>
  <si>
    <t>Sistema de retorno de som com 02 caixas </t>
  </si>
  <si>
    <t>diária </t>
  </si>
  <si>
    <t>Equipamento de som/sonorização - Sistema de retorno 4 caixas </t>
  </si>
  <si>
    <t>Sistema de retorno de som com 04 caixas </t>
  </si>
  <si>
    <t>Equipamento de som/sonorização para eventos em local aberto e/ou fechado - até 100 participantes</t>
  </si>
  <si>
    <t>Mesa de som c/16 canais, amplificador potência 200WRMS; 2 caixas acústicas de 100 WRMS com tripé e pedestal tipo girafa p/ microfone. </t>
  </si>
  <si>
    <t>Equipamento de som/sonorização para eventos em local aberto e/ou fechado - até 300 participantes</t>
  </si>
  <si>
    <t>Equipamento para tradução simultânea c/ 2 canais de transmissão</t>
  </si>
  <si>
    <t>Cabine, central do intérprete e transmissor para até 50 pessoas</t>
  </si>
  <si>
    <t>Cabine, central do intérprete e transmissor para atender de 51 até 150 pessoas</t>
  </si>
  <si>
    <t>Cabine, central do intérprete e transmissor para atender de 151 até 250 pessoas</t>
  </si>
  <si>
    <t>Espaço físico (auditório e/ou sala) - capacidade para atender 101 a 300 pessoas - (fora do ambiente hoteleiro).</t>
  </si>
  <si>
    <t>Espaço físico para comportar de 101 a 300 pax, com conforto, em diversos formatos.</t>
  </si>
  <si>
    <t>Espaço físico (auditório e/ou sala) - capacidade para atender até 100 pessoas - (fora do ambiente hoteleiro).</t>
  </si>
  <si>
    <t>Espaço físico para comportar até 100 pax, com conforto, em diversos formatos, e em condições adequadas para a instalação de equipamentos de áudio e vídeo.</t>
  </si>
  <si>
    <t>COMPOSIÇÃO/AMBIENTAÇÃO</t>
  </si>
  <si>
    <t>Estande Simples</t>
  </si>
  <si>
    <t>Montagem de Estande em octanorme modelo simples, com 01 tomada, 01 lâmpada e ligação eletrica em cabos PP.</t>
  </si>
  <si>
    <t>Flip Chart </t>
  </si>
  <si>
    <t>Cavalete, bloco com 50 folhas e duas cores de caneta própria para flip chart </t>
  </si>
  <si>
    <t>Iluminação eficiente – Lâmpada fluorescente</t>
  </si>
  <si>
    <t>Lâmpada fluorescente compacta com Selo Procel de Eficiência Energética.</t>
  </si>
  <si>
    <t>Impressora Multifuncional Colorida</t>
  </si>
  <si>
    <t>Impressora multifuncional jato de tinta - acima de 9 ppm (com cartucho)</t>
  </si>
  <si>
    <t>Impressora multifuncional laser 15ppm + Estabilizador (com toner), com escâner e copiadora.</t>
  </si>
  <si>
    <t>Link de internet - 10MB</t>
  </si>
  <si>
    <t>Link de internet 10 MB dedicado Full Duplex de upload e download simétricos, 99% SLA Uptime ou acordo de nível de serviço ANS.</t>
  </si>
  <si>
    <t>Link de internet - 20MB</t>
  </si>
  <si>
    <t>Link de internet 20 MB dedicado Full Duplex de upload e download simétricos, 99% SLA Uptime ou acordo de nível de serviço ANS.</t>
  </si>
  <si>
    <t>Microfone auricular</t>
  </si>
  <si>
    <t>Microfone auricular sem fio com amplificador  portátil e bateria ou pilha inclusos.</t>
  </si>
  <si>
    <t>Microfone sem fio (incluir pedestal de mesa ou de chão quando necessário)</t>
  </si>
  <si>
    <t>Microfone sem fio profissional (com bateria 9V)</t>
  </si>
  <si>
    <t>TV - 42"</t>
  </si>
  <si>
    <t>Tela LCD; entrada para: UHF/VHF/CATV. Preferencialmente com Selo Procel de Eficiência Energética. Com e sem pedestal.</t>
  </si>
  <si>
    <t>TV - 42”</t>
  </si>
  <si>
    <t>Televisão LED, entrada para UHF/VHF/CATV. Preferencialmente com Selo Procel de Eficiência Energética. Com e sem pedestal.</t>
  </si>
  <si>
    <t>TV de plasma  50”</t>
  </si>
  <si>
    <t>Televisão de plasma com resolução FULL HD, com e sem pedestal e cabeamento para sua conexão. Preferencialmente com Selo Procel de Eficiência Energética.</t>
  </si>
  <si>
    <t>Notebook</t>
  </si>
  <si>
    <t>Notebook de 3ª Geração, Processador Intel® Core™ i3-3110M (2.4GHz, 4 Threads, 3Mb Cache), com Windows 8 64-bit em Português e antivírus eficiente.</t>
  </si>
  <si>
    <t>Película interativa</t>
  </si>
  <si>
    <t>Com tecnologia touch screen e revestimento com camada protetora em Pet. Formatos: 40”, 46”, 50”, 57”, 60”, 70”,80”, 90” ou 103”. Película total contraste, para ambientes com alta incidência de iluminação.  OBS: Custo deverá compreender criação, tratamento das imagens e conteúdo, transporte, montagem, desmontagem, operação e seguro (caso necessário).</t>
  </si>
  <si>
    <t>Projetor de slides</t>
  </si>
  <si>
    <t>Com zoom AF com 01 carrossel e controle remoto.</t>
  </si>
  <si>
    <t>Tela com estrutura de Box truss </t>
  </si>
  <si>
    <t>Tela 300" Cinefold (4,5 x 6,0 m) -  com estrutura de box truss </t>
  </si>
  <si>
    <t>Pufe em material reciclado</t>
  </si>
  <si>
    <t>Pufe de material reciclado (papelão ou equivalente) revestido com papel de cana ou tecido de algodão.</t>
  </si>
  <si>
    <t>Pufe gigante redondo </t>
  </si>
  <si>
    <t>Pufe gigante redondo (1m60cm de diâmetro e altura aproximada de 50) revestido em courino, com encosto central. </t>
  </si>
  <si>
    <t>Pufe redondo</t>
  </si>
  <si>
    <t>Pufe redondo com aproximadamente 40 cm de diâmetro, revestimento em courino. Cores diversas.</t>
  </si>
  <si>
    <t>MATERIAL PARA CAMPANHA #JOGOLIMPO</t>
  </si>
  <si>
    <t>boné - com alça regulável</t>
  </si>
  <si>
    <t>Boné modelo japonês de brim pesado com regulador de plástico.</t>
  </si>
  <si>
    <t>Boné</t>
  </si>
  <si>
    <t>Boné (cinco gomos) em microfibra dublada com tecido ou tactel, regulador em velcro / gravação em 4 cores. </t>
  </si>
  <si>
    <t>Boné / Viseira </t>
  </si>
  <si>
    <t>Modelo 2 em 1: 5 gomos em microfibra dublada com tecido ou tactel, transformada através de zíper plástico total removível. Aviamento interno, sendo a parte interna da viseira revestida em brim 100% algodão, regulador em velcro, aba expandida e forrada. Gravação em 4 cores. </t>
  </si>
  <si>
    <t>Botom niquelado</t>
  </si>
  <si>
    <t>Resinado, formato 3cm x 2,4cm, recortado, logomarca em alto e baixo relevo, impressão em até 3 cores.</t>
  </si>
  <si>
    <t>camisa careca sem sublimação manga longa - malha dry fit</t>
  </si>
  <si>
    <t>Camiseta Básica Dry Poliamida Amni 6.6 com proteção UV</t>
  </si>
  <si>
    <t>camisa polo com sublimação - em malha penteada/piquet</t>
  </si>
  <si>
    <t> Tecido Piquet  - Bordado Eletrônico no logotipo - Confeccionada em tecido que proporciona conforto e caimento - Modelos: Masculino e Feminino</t>
  </si>
  <si>
    <t>camisa polo sem  sublimação - em malha penteada/piquet</t>
  </si>
  <si>
    <t>Camisa polo confeccionada em malha piquet macia e confortável. Fundamental no guarda-roupa masculino, a polo básica é ideal para o dia a dia. Em modelagem clássica, a peça possui gola, abotoamento frontal, mangas curtas e detalhe frontal bordado.</t>
  </si>
  <si>
    <t>camisa social em algodão - com logomarca do governo federal bordada</t>
  </si>
  <si>
    <t>Camisa social 100% algodão tricoline</t>
  </si>
  <si>
    <t>camisas careca com sublimação - malha dry fit</t>
  </si>
  <si>
    <t>Camiseta Dry Fit branca para Sublimação   Camiseta adulto manga curta, branca em tecido Dry Fit, própria para o processo de sublimação. Confeccionada em tecido 100% Poliéster, ótimo acabamento, excelente qualidade. Tamanhos Disponíveis: P/M/G/GG/XG/XXG e XXXG</t>
  </si>
  <si>
    <t>camisas careca sem sublimação - malha dry fit</t>
  </si>
  <si>
    <t>Camiseta</t>
  </si>
  <si>
    <t>Camiseta com gola redonda, 100% algodão , malha 30.1 a partir de 165gr.,  tamanhos P, M, G,  GG e XG. Cor branca</t>
  </si>
  <si>
    <t>Camiseta com gola redonda, 100% algodão, malha 30.1 a partir de 165gr., tamanhos P, M, G, GG e XG. Colorida</t>
  </si>
  <si>
    <t>Camiseta com gola polo, 100% algodão, malha 30.1 a partir de 165gr., tamanhos P, M, G, GG e XG. Colorida</t>
  </si>
  <si>
    <t>Camiseta com gola redonda, mangas compridas, 100% algodão, malha 30.1 a partir de 165gr., tamanhos P, M, G GG e XG. Colorida.</t>
  </si>
  <si>
    <t>Camiseta confeccionada com malha Dry Fit, tamanhos P, M, G, GG e XG. Branca. </t>
  </si>
  <si>
    <t>Camiseta </t>
  </si>
  <si>
    <t>Camiseta confeccionada com malha PET, tamanhos P, M, G, GG e XG. </t>
  </si>
  <si>
    <t>Squeeze de plástico</t>
  </si>
  <si>
    <t>Garrafa de plástico do tipo squeeze, tampa com rosca e bico em PVC cristal atóxico. Capacidade: 500 ml. Aplicação de arte a ser fornecida pela ABCD. Impressão a laser. </t>
  </si>
  <si>
    <t>Squeeze de metal</t>
  </si>
  <si>
    <t>Garrafa de alumínio do tipo squeeze, tampa com rosca e bico em PVC cristal atóxico. Capacidade: 500 ml. Aplicação de arte a ser fornecida pela ABCD. Impressão a laser. </t>
  </si>
  <si>
    <t>Sacochilas - tamanho 30cm x 35 cm</t>
  </si>
  <si>
    <t>Mochila Saco. Algodão. 370 x 410 mm  Para a Mochila Saco, disponibilizamos a seguinte área de personalização:  200x280mm</t>
  </si>
  <si>
    <t>SERVIÇOS HUMANOS</t>
  </si>
  <si>
    <t>Serviço de credenciamento eletrônico (até 500 convidados)</t>
  </si>
  <si>
    <t>custo por convidado</t>
  </si>
  <si>
    <t>Serviço de filmagem em DV com técnico - saída de 3h1min até 5 horas</t>
  </si>
  <si>
    <t>Serviço de captação de áudio e vídeo com câmera digital; iluminação; mesa de corte para transmissão ao vivo para telão. Direito de cessão de imagem incluso</t>
  </si>
  <si>
    <t>Serviço de filmagem em DV com técnico - saída de 5h1 até 8horas</t>
  </si>
  <si>
    <t>Serviço de filmagem em DV com técnico - saída de até 3 horas </t>
  </si>
  <si>
    <t>Fotógrafo</t>
  </si>
  <si>
    <t>Profissional devidamente habilitado, com equipamento digital profissional para registro de eventos de toda a natureza onde haja o envolvimento da ABCD.</t>
  </si>
  <si>
    <t>custo por hora</t>
  </si>
  <si>
    <t>Serviço de gravação do evento em áudio</t>
  </si>
  <si>
    <t>Com fornecimento de CD e técnico especializado em gravação de eventos em áudio</t>
  </si>
  <si>
    <t>diária de 8h</t>
  </si>
  <si>
    <t>Técnico de equipamentos audiovisuais e som</t>
  </si>
  <si>
    <t>Profissional devidamente capacitado para realização de montagem, desmontagem e manutenção de aparelhos audiovisuais, computadores e demais aparelhos eletroeletrônicos a serem utilizados durante os eventos</t>
  </si>
  <si>
    <t>Coordenação de evento - até 100 pessoas</t>
  </si>
  <si>
    <t>Legalização de evento</t>
  </si>
  <si>
    <t>Equipe de profissionais com experiência e agilidade para regularização de pendências e obtenção de alvarás para realização de eventos, incluindo taxas de prefeitura e ECAD.</t>
  </si>
  <si>
    <t>Engenheiro Civil</t>
  </si>
  <si>
    <t>Profissional  devidamente capacitado, com experiência em construção e montagem de estandes de acordo com normatizações vigentes. Responsável pela Anotação de Responsabilidade Técnica. </t>
  </si>
  <si>
    <t>diária de 6h</t>
  </si>
  <si>
    <t>Técnico para computador</t>
  </si>
  <si>
    <t>Responsável pela manutenção e suporte</t>
  </si>
  <si>
    <t>Recepcionista bilíngue - uniformizada</t>
  </si>
  <si>
    <t>Disponibilização de profissional capacitado para a realização de serviços de recepção.  Uniforme a combinar com a ABCD.</t>
  </si>
  <si>
    <t>Recepcionista português - uniformizada</t>
  </si>
  <si>
    <t>Disponibilização de profissional capacitado para a realização de serviços de recepção.  Uniforme a combinar com a ABCD. </t>
  </si>
  <si>
    <t>Recepcionista trilingüe ( inglês, francês e português) - uniformizada  </t>
  </si>
  <si>
    <t>Intérprete em libras</t>
  </si>
  <si>
    <t>Disponibilização de profissional capacitado para a realização de serviços em libras.</t>
  </si>
  <si>
    <t>6 horas por diária</t>
  </si>
  <si>
    <t>Tradutor simultâneo</t>
  </si>
  <si>
    <t>Disponibilização de dupla de profissionais capacitados para a realização de serviços de tradução simultânea, com experiência comprovada em eventos. Idiomas: Inglês, Espanhol, Francês, Alemão, Mandarim, Japonês e Linguagem Brasileira de Sinais - Libras.</t>
  </si>
  <si>
    <t>Elaboração de projeto</t>
  </si>
  <si>
    <t>Serviço especializado de organização de eventos contemplando a implantação, execução e controle de evento.</t>
  </si>
  <si>
    <t>Profissional/Hora</t>
  </si>
  <si>
    <t>TRANSPORTE</t>
  </si>
  <si>
    <t>Micro-ônibus tipo executivo - 18 pax</t>
  </si>
  <si>
    <t>Com motorista, direção hidráulica, combustível, ar condicionado, tipo executivo.</t>
  </si>
  <si>
    <t>diária de 8h ou franquia de 100 km</t>
  </si>
  <si>
    <t>Micro-ônibus tipo executivo - 18 pax - hora extra.</t>
  </si>
  <si>
    <t>Hora adicional à franquia contratada.</t>
  </si>
  <si>
    <t>Micro-ônibus tipo executivo - 18 pax - km extra.</t>
  </si>
  <si>
    <t>Km adicional à franquia contratada.</t>
  </si>
  <si>
    <t>custo por Km</t>
  </si>
  <si>
    <t>Fox produções Ltda.  CNPJ 07.443.954/0001-18 -Contrato do Ministério da Cidadania 6º termo aditivo</t>
  </si>
  <si>
    <t>Item da fox</t>
  </si>
  <si>
    <t>Painel de Preços</t>
  </si>
  <si>
    <t>CONFEA</t>
  </si>
  <si>
    <t>ANTT</t>
  </si>
  <si>
    <t>CAPES</t>
  </si>
  <si>
    <t>CGU</t>
  </si>
  <si>
    <t>CNJ</t>
  </si>
  <si>
    <t>CREA SP</t>
  </si>
  <si>
    <t>IBAMA</t>
  </si>
  <si>
    <t>IFB DF</t>
  </si>
  <si>
    <t>MEC</t>
  </si>
  <si>
    <t>SEDUH</t>
  </si>
  <si>
    <t>STM</t>
  </si>
  <si>
    <t>CFT</t>
  </si>
  <si>
    <t>Secretaria da Economia DF</t>
  </si>
  <si>
    <t>SUDENE</t>
  </si>
  <si>
    <t>UFRJ</t>
  </si>
  <si>
    <t>TRF 1ª Região</t>
  </si>
  <si>
    <t>Grupamento de Apoio de São Paulo</t>
  </si>
  <si>
    <t>TRT 19ª Região</t>
  </si>
  <si>
    <t>CLDF</t>
  </si>
  <si>
    <t>TCU</t>
  </si>
  <si>
    <t>Média de Preços</t>
  </si>
  <si>
    <t>TOTAL</t>
  </si>
  <si>
    <t>Média Unitária de Preços</t>
  </si>
  <si>
    <t>ESTIMATIVA ANUAL</t>
  </si>
  <si>
    <t>VALOR ANUAL</t>
  </si>
  <si>
    <t>LOTE</t>
  </si>
  <si>
    <t>ITENS</t>
  </si>
  <si>
    <t>DESCRIÇÃO/ESPECIFICAÇÃO</t>
  </si>
  <si>
    <t>diárias e despesas com viagem</t>
  </si>
  <si>
    <t>decoração e acessórios</t>
  </si>
  <si>
    <t>material de consumo</t>
  </si>
  <si>
    <t>locação de espaços e estruturas</t>
  </si>
  <si>
    <t>composição/ambientação</t>
  </si>
  <si>
    <t>material para a Campanha #jogolimpo</t>
  </si>
  <si>
    <t>serviços humanos</t>
  </si>
  <si>
    <t>transporte</t>
  </si>
  <si>
    <r>
      <t xml:space="preserve">VALOR TOTAL </t>
    </r>
    <r>
      <rPr>
        <b/>
        <sz val="12"/>
        <color theme="1"/>
        <rFont val="Calibri"/>
        <family val="2"/>
        <scheme val="minor"/>
      </rPr>
      <t>(soma itens 1 a 143)</t>
    </r>
  </si>
  <si>
    <t>1 a 12</t>
  </si>
  <si>
    <t>14 a 16</t>
  </si>
  <si>
    <t>17 a 23</t>
  </si>
  <si>
    <t>24 a 37</t>
  </si>
  <si>
    <t>38 a 56</t>
  </si>
  <si>
    <t>57 a 75</t>
  </si>
  <si>
    <t>76 a 92</t>
  </si>
  <si>
    <t>93 a 95</t>
  </si>
  <si>
    <t>alimentos e bebidas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</si>
</sst>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44" fontId="0" fillId="0" borderId="0" xfId="1" applyFont="1"/>
    <xf numFmtId="44" fontId="0" fillId="0" borderId="4" xfId="1" applyFont="1" applyBorder="1"/>
    <xf numFmtId="44" fontId="0" fillId="0" borderId="4" xfId="1" applyFont="1" applyBorder="1" applyAlignment="1">
      <alignment vertical="center"/>
    </xf>
    <xf numFmtId="44" fontId="0" fillId="0" borderId="4" xfId="1" applyFont="1" applyFill="1" applyBorder="1" applyAlignment="1">
      <alignment vertical="center"/>
    </xf>
    <xf numFmtId="164" fontId="0" fillId="0" borderId="4" xfId="0" applyNumberFormat="1" applyBorder="1" applyAlignment="1">
      <alignment vertical="center"/>
    </xf>
    <xf numFmtId="44" fontId="0" fillId="0" borderId="4" xfId="1" applyFont="1" applyBorder="1" applyAlignment="1">
      <alignment horizontal="center" vertical="center"/>
    </xf>
    <xf numFmtId="44" fontId="0" fillId="2" borderId="4" xfId="1" applyFont="1" applyFill="1" applyBorder="1" applyAlignment="1">
      <alignment vertical="center"/>
    </xf>
    <xf numFmtId="44" fontId="0" fillId="2" borderId="4" xfId="1" applyFont="1" applyFill="1" applyBorder="1" applyAlignment="1">
      <alignment horizontal="center" vertical="center"/>
    </xf>
    <xf numFmtId="44" fontId="0" fillId="0" borderId="6" xfId="1" applyFont="1" applyBorder="1"/>
    <xf numFmtId="44" fontId="0" fillId="4" borderId="4" xfId="1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0" xfId="1" applyFont="1" applyBorder="1" applyAlignment="1">
      <alignment vertical="center"/>
    </xf>
    <xf numFmtId="44" fontId="0" fillId="0" borderId="10" xfId="1" applyFont="1" applyFill="1" applyBorder="1" applyAlignment="1">
      <alignment vertical="center"/>
    </xf>
    <xf numFmtId="44" fontId="0" fillId="3" borderId="0" xfId="1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44" fontId="0" fillId="2" borderId="4" xfId="1" applyFont="1" applyFill="1" applyBorder="1" applyAlignment="1">
      <alignment horizontal="center" vertical="center" wrapText="1"/>
    </xf>
    <xf numFmtId="0" fontId="0" fillId="3" borderId="0" xfId="0" applyFill="1" applyBorder="1"/>
    <xf numFmtId="44" fontId="0" fillId="0" borderId="12" xfId="1" applyFont="1" applyBorder="1" applyAlignment="1">
      <alignment vertical="center"/>
    </xf>
    <xf numFmtId="44" fontId="0" fillId="3" borderId="0" xfId="1" applyFont="1" applyFill="1" applyBorder="1" applyAlignment="1">
      <alignment vertical="center"/>
    </xf>
    <xf numFmtId="44" fontId="0" fillId="0" borderId="13" xfId="1" applyFont="1" applyBorder="1" applyAlignment="1">
      <alignment vertical="center"/>
    </xf>
    <xf numFmtId="44" fontId="0" fillId="0" borderId="9" xfId="1" applyFont="1" applyBorder="1"/>
    <xf numFmtId="44" fontId="0" fillId="0" borderId="14" xfId="1" applyFont="1" applyBorder="1" applyAlignment="1">
      <alignment vertical="center"/>
    </xf>
    <xf numFmtId="44" fontId="0" fillId="0" borderId="11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11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11" xfId="1" applyFont="1" applyBorder="1"/>
    <xf numFmtId="0" fontId="6" fillId="3" borderId="0" xfId="0" applyFont="1" applyFill="1" applyBorder="1"/>
    <xf numFmtId="44" fontId="0" fillId="3" borderId="0" xfId="1" applyFont="1" applyFill="1" applyBorder="1" applyAlignment="1">
      <alignment horizontal="center" vertical="center"/>
    </xf>
    <xf numFmtId="44" fontId="0" fillId="0" borderId="16" xfId="1" applyFont="1" applyBorder="1" applyAlignment="1">
      <alignment vertical="center"/>
    </xf>
    <xf numFmtId="44" fontId="0" fillId="0" borderId="12" xfId="1" applyFont="1" applyBorder="1" applyAlignment="1">
      <alignment horizontal="center" vertical="center"/>
    </xf>
    <xf numFmtId="44" fontId="6" fillId="3" borderId="0" xfId="1" applyFont="1" applyFill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2" borderId="10" xfId="1" applyFont="1" applyFill="1" applyBorder="1" applyAlignment="1">
      <alignment vertical="center"/>
    </xf>
    <xf numFmtId="44" fontId="0" fillId="3" borderId="0" xfId="1" applyFont="1" applyFill="1" applyBorder="1" applyAlignment="1"/>
    <xf numFmtId="44" fontId="8" fillId="2" borderId="9" xfId="1" applyFont="1" applyFill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9" xfId="1" applyFont="1" applyBorder="1" applyAlignment="1">
      <alignment horizontal="right" vertical="center"/>
    </xf>
    <xf numFmtId="0" fontId="0" fillId="3" borderId="15" xfId="0" applyFill="1" applyBorder="1"/>
    <xf numFmtId="44" fontId="0" fillId="4" borderId="4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2" borderId="12" xfId="1" applyFont="1" applyFill="1" applyBorder="1"/>
    <xf numFmtId="44" fontId="0" fillId="2" borderId="10" xfId="1" applyFont="1" applyFill="1" applyBorder="1"/>
    <xf numFmtId="44" fontId="2" fillId="5" borderId="4" xfId="1" applyFont="1" applyFill="1" applyBorder="1" applyAlignment="1">
      <alignment horizontal="center" vertical="center" wrapText="1"/>
    </xf>
    <xf numFmtId="44" fontId="2" fillId="5" borderId="2" xfId="1" applyFont="1" applyFill="1" applyBorder="1" applyAlignment="1">
      <alignment horizontal="center" vertical="center" wrapText="1"/>
    </xf>
    <xf numFmtId="44" fontId="2" fillId="5" borderId="0" xfId="1" applyFont="1" applyFill="1" applyBorder="1" applyAlignment="1">
      <alignment horizontal="center" vertical="center" wrapText="1"/>
    </xf>
    <xf numFmtId="44" fontId="1" fillId="5" borderId="2" xfId="1" applyFont="1" applyFill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44" fontId="1" fillId="5" borderId="7" xfId="1" applyFont="1" applyFill="1" applyBorder="1" applyAlignment="1">
      <alignment horizontal="center" vertical="center" wrapText="1"/>
    </xf>
    <xf numFmtId="44" fontId="1" fillId="5" borderId="4" xfId="1" applyFont="1" applyFill="1" applyBorder="1" applyAlignment="1">
      <alignment horizontal="center" vertical="center" wrapText="1"/>
    </xf>
    <xf numFmtId="44" fontId="0" fillId="5" borderId="4" xfId="1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44" fontId="1" fillId="5" borderId="5" xfId="1" applyFont="1" applyFill="1" applyBorder="1" applyAlignment="1">
      <alignment horizontal="center" vertical="center" wrapText="1"/>
    </xf>
    <xf numFmtId="44" fontId="0" fillId="0" borderId="5" xfId="1" applyFont="1" applyBorder="1" applyAlignment="1">
      <alignment vertical="center"/>
    </xf>
    <xf numFmtId="44" fontId="0" fillId="2" borderId="5" xfId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4" fontId="0" fillId="0" borderId="8" xfId="1" applyFont="1" applyBorder="1"/>
    <xf numFmtId="44" fontId="9" fillId="0" borderId="4" xfId="1" applyFont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44" fontId="10" fillId="4" borderId="4" xfId="1" applyFont="1" applyFill="1" applyBorder="1" applyAlignment="1">
      <alignment horizontal="center" vertical="center" wrapText="1"/>
    </xf>
    <xf numFmtId="44" fontId="10" fillId="0" borderId="4" xfId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vertical="center" wrapText="1"/>
    </xf>
    <xf numFmtId="0" fontId="10" fillId="6" borderId="4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4" fontId="2" fillId="0" borderId="4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0" fillId="0" borderId="4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4" fontId="0" fillId="0" borderId="5" xfId="1" applyFont="1" applyFill="1" applyBorder="1"/>
    <xf numFmtId="44" fontId="0" fillId="0" borderId="0" xfId="1" applyFont="1" applyFill="1"/>
    <xf numFmtId="0" fontId="11" fillId="0" borderId="4" xfId="0" applyFont="1" applyBorder="1"/>
    <xf numFmtId="44" fontId="11" fillId="0" borderId="4" xfId="0" applyNumberFormat="1" applyFont="1" applyBorder="1"/>
    <xf numFmtId="0" fontId="11" fillId="0" borderId="0" xfId="0" applyFont="1"/>
    <xf numFmtId="44" fontId="13" fillId="0" borderId="4" xfId="0" applyNumberFormat="1" applyFont="1" applyBorder="1"/>
    <xf numFmtId="0" fontId="12" fillId="4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6" fillId="7" borderId="4" xfId="0" applyNumberFormat="1" applyFont="1" applyFill="1" applyBorder="1" applyAlignment="1">
      <alignment horizontal="center" vertical="center"/>
    </xf>
    <xf numFmtId="44" fontId="0" fillId="7" borderId="4" xfId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44" fontId="9" fillId="0" borderId="4" xfId="1" applyFont="1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4" fontId="0" fillId="2" borderId="4" xfId="1" applyFont="1" applyFill="1" applyBorder="1" applyAlignment="1">
      <alignment horizontal="center"/>
    </xf>
    <xf numFmtId="44" fontId="9" fillId="0" borderId="4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COM%202020%20-\Processos\71000.0571822019-57%20-%20Evento%20Antidopagem%20ABCD\Pas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AA1" t="str">
            <v>E2SA</v>
          </cell>
          <cell r="AB1" t="str">
            <v>Q2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D23" sqref="D23"/>
    </sheetView>
  </sheetViews>
  <sheetFormatPr defaultRowHeight="15" x14ac:dyDescent="0.25"/>
  <cols>
    <col min="1" max="1" width="13.7109375" customWidth="1"/>
    <col min="2" max="2" width="12.7109375" customWidth="1"/>
    <col min="3" max="3" width="37.28515625" bestFit="1" customWidth="1"/>
    <col min="4" max="4" width="22.85546875" bestFit="1" customWidth="1"/>
  </cols>
  <sheetData>
    <row r="2" spans="1:4" ht="15.75" x14ac:dyDescent="0.25">
      <c r="A2" s="92" t="s">
        <v>227</v>
      </c>
      <c r="B2" s="92" t="s">
        <v>228</v>
      </c>
      <c r="C2" s="92" t="s">
        <v>229</v>
      </c>
      <c r="D2" s="92" t="s">
        <v>226</v>
      </c>
    </row>
    <row r="3" spans="1:4" ht="15.75" x14ac:dyDescent="0.25">
      <c r="A3" s="96">
        <v>1</v>
      </c>
      <c r="B3" s="88" t="s">
        <v>239</v>
      </c>
      <c r="C3" s="88" t="s">
        <v>247</v>
      </c>
      <c r="D3" s="89">
        <f>SUM('Resumo (planilha)'!G3:G14)</f>
        <v>64322</v>
      </c>
    </row>
    <row r="4" spans="1:4" ht="15.75" x14ac:dyDescent="0.25">
      <c r="A4" s="96"/>
      <c r="B4" s="93">
        <v>13</v>
      </c>
      <c r="C4" s="88" t="s">
        <v>230</v>
      </c>
      <c r="D4" s="89">
        <f>SUM('Resumo (planilha)'!G16:G16)</f>
        <v>101858</v>
      </c>
    </row>
    <row r="5" spans="1:4" ht="15.75" x14ac:dyDescent="0.25">
      <c r="A5" s="96"/>
      <c r="B5" s="88" t="s">
        <v>240</v>
      </c>
      <c r="C5" s="88" t="s">
        <v>231</v>
      </c>
      <c r="D5" s="89">
        <f>SUM('Resumo (planilha)'!G18:G20)</f>
        <v>3587.8999999999996</v>
      </c>
    </row>
    <row r="6" spans="1:4" ht="15.75" x14ac:dyDescent="0.25">
      <c r="A6" s="96"/>
      <c r="B6" s="88" t="s">
        <v>241</v>
      </c>
      <c r="C6" s="88" t="s">
        <v>232</v>
      </c>
      <c r="D6" s="89">
        <f>SUM('Resumo (planilha)'!G22:G28)</f>
        <v>54885</v>
      </c>
    </row>
    <row r="7" spans="1:4" ht="15.75" x14ac:dyDescent="0.25">
      <c r="A7" s="96"/>
      <c r="B7" s="88" t="s">
        <v>242</v>
      </c>
      <c r="C7" s="88" t="s">
        <v>233</v>
      </c>
      <c r="D7" s="89">
        <f>SUM('Resumo (planilha)'!G30:G43)</f>
        <v>33143.010256410256</v>
      </c>
    </row>
    <row r="8" spans="1:4" ht="15.75" x14ac:dyDescent="0.25">
      <c r="A8" s="96"/>
      <c r="B8" s="88" t="s">
        <v>243</v>
      </c>
      <c r="C8" s="88" t="s">
        <v>234</v>
      </c>
      <c r="D8" s="89">
        <f>SUM('Resumo (planilha)'!G45:G63)</f>
        <v>82948.036541666646</v>
      </c>
    </row>
    <row r="9" spans="1:4" ht="15.75" x14ac:dyDescent="0.25">
      <c r="A9" s="96"/>
      <c r="B9" s="88" t="s">
        <v>244</v>
      </c>
      <c r="C9" s="88" t="s">
        <v>235</v>
      </c>
      <c r="D9" s="89">
        <f>SUM('Resumo (planilha)'!G65:G83)</f>
        <v>573817.80000000005</v>
      </c>
    </row>
    <row r="10" spans="1:4" ht="15.75" x14ac:dyDescent="0.25">
      <c r="A10" s="96"/>
      <c r="B10" s="88" t="s">
        <v>245</v>
      </c>
      <c r="C10" s="88" t="s">
        <v>236</v>
      </c>
      <c r="D10" s="89">
        <f>SUM('Resumo (planilha)'!G85:G101)</f>
        <v>52475.725185185183</v>
      </c>
    </row>
    <row r="11" spans="1:4" ht="15.75" x14ac:dyDescent="0.25">
      <c r="A11" s="96"/>
      <c r="B11" s="88" t="s">
        <v>246</v>
      </c>
      <c r="C11" s="88" t="s">
        <v>237</v>
      </c>
      <c r="D11" s="89">
        <f>SUM('Resumo (planilha)'!G103:G105)</f>
        <v>18082.929166666665</v>
      </c>
    </row>
    <row r="12" spans="1:4" ht="18.75" x14ac:dyDescent="0.3">
      <c r="A12" s="97" t="s">
        <v>238</v>
      </c>
      <c r="B12" s="98"/>
      <c r="C12" s="99"/>
      <c r="D12" s="91">
        <f>SUM(D3:D11)</f>
        <v>985120.4011499288</v>
      </c>
    </row>
    <row r="13" spans="1:4" ht="15.75" x14ac:dyDescent="0.25">
      <c r="A13" s="90"/>
      <c r="B13" s="90"/>
      <c r="C13" s="90"/>
      <c r="D13" s="90"/>
    </row>
  </sheetData>
  <mergeCells count="2">
    <mergeCell ref="A3:A11"/>
    <mergeCell ref="A12:C1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zoomScale="80" zoomScaleNormal="80" workbookViewId="0">
      <selection activeCell="J5" sqref="J5"/>
    </sheetView>
  </sheetViews>
  <sheetFormatPr defaultRowHeight="15" x14ac:dyDescent="0.25"/>
  <cols>
    <col min="1" max="1" width="6.5703125" style="78" customWidth="1"/>
    <col min="2" max="2" width="50.140625" style="78" bestFit="1" customWidth="1"/>
    <col min="3" max="3" width="58.42578125" style="78" customWidth="1"/>
    <col min="4" max="4" width="33.28515625" style="78" customWidth="1"/>
    <col min="5" max="5" width="19.140625" style="42" bestFit="1" customWidth="1"/>
    <col min="6" max="6" width="18.85546875" style="60" customWidth="1"/>
    <col min="7" max="7" width="25.85546875" style="42" bestFit="1" customWidth="1"/>
    <col min="8" max="9" width="9.140625" style="1"/>
  </cols>
  <sheetData>
    <row r="1" spans="1:8" ht="30" x14ac:dyDescent="0.25">
      <c r="A1" s="74" t="s">
        <v>0</v>
      </c>
      <c r="B1" s="74" t="s">
        <v>1</v>
      </c>
      <c r="C1" s="74" t="s">
        <v>2</v>
      </c>
      <c r="D1" s="72" t="s">
        <v>3</v>
      </c>
      <c r="E1" s="62" t="s">
        <v>224</v>
      </c>
      <c r="F1" s="73" t="s">
        <v>225</v>
      </c>
      <c r="G1" s="63" t="s">
        <v>226</v>
      </c>
    </row>
    <row r="2" spans="1:8" ht="15.75" customHeight="1" x14ac:dyDescent="0.25">
      <c r="A2" s="100" t="s">
        <v>4</v>
      </c>
      <c r="B2" s="101"/>
      <c r="C2" s="101"/>
      <c r="D2" s="101"/>
      <c r="E2" s="101"/>
      <c r="F2" s="101"/>
      <c r="G2" s="102"/>
    </row>
    <row r="3" spans="1:8" ht="15.75" x14ac:dyDescent="0.25">
      <c r="A3" s="75">
        <v>1</v>
      </c>
      <c r="B3" s="75" t="s">
        <v>5</v>
      </c>
      <c r="C3" s="75" t="s">
        <v>6</v>
      </c>
      <c r="D3" s="76" t="s">
        <v>7</v>
      </c>
      <c r="E3" s="52">
        <f>Planilha!AD3</f>
        <v>61.67</v>
      </c>
      <c r="F3" s="64">
        <v>100</v>
      </c>
      <c r="G3" s="6">
        <f>E3*F3</f>
        <v>6167</v>
      </c>
    </row>
    <row r="4" spans="1:8" ht="47.25" x14ac:dyDescent="0.25">
      <c r="A4" s="75">
        <v>2</v>
      </c>
      <c r="B4" s="75" t="s">
        <v>10</v>
      </c>
      <c r="C4" s="75" t="s">
        <v>11</v>
      </c>
      <c r="D4" s="76" t="s">
        <v>8</v>
      </c>
      <c r="E4" s="52">
        <f>Planilha!AD4</f>
        <v>61.67</v>
      </c>
      <c r="F4" s="64">
        <v>200</v>
      </c>
      <c r="G4" s="6">
        <f t="shared" ref="G4:G38" si="0">E4*F4</f>
        <v>12334</v>
      </c>
      <c r="H4" s="42"/>
    </row>
    <row r="5" spans="1:8" ht="47.25" x14ac:dyDescent="0.25">
      <c r="A5" s="75">
        <v>3</v>
      </c>
      <c r="B5" s="75" t="s">
        <v>12</v>
      </c>
      <c r="C5" s="75" t="s">
        <v>9</v>
      </c>
      <c r="D5" s="76" t="s">
        <v>8</v>
      </c>
      <c r="E5" s="52">
        <f>Planilha!AD5</f>
        <v>61.67</v>
      </c>
      <c r="F5" s="94">
        <v>100</v>
      </c>
      <c r="G5" s="6">
        <f>E5*F5</f>
        <v>6167</v>
      </c>
    </row>
    <row r="6" spans="1:8" ht="15.75" x14ac:dyDescent="0.25">
      <c r="A6" s="75">
        <v>4</v>
      </c>
      <c r="B6" s="75" t="s">
        <v>13</v>
      </c>
      <c r="C6" s="75" t="s">
        <v>14</v>
      </c>
      <c r="D6" s="76" t="s">
        <v>8</v>
      </c>
      <c r="E6" s="52">
        <f>Planilha!AD6</f>
        <v>31.42</v>
      </c>
      <c r="F6" s="64">
        <v>100</v>
      </c>
      <c r="G6" s="6">
        <f t="shared" si="0"/>
        <v>3142</v>
      </c>
    </row>
    <row r="7" spans="1:8" ht="78.75" x14ac:dyDescent="0.25">
      <c r="A7" s="75">
        <v>5</v>
      </c>
      <c r="B7" s="75" t="s">
        <v>16</v>
      </c>
      <c r="C7" s="75" t="s">
        <v>15</v>
      </c>
      <c r="D7" s="76" t="s">
        <v>8</v>
      </c>
      <c r="E7" s="52">
        <f>Planilha!AD7</f>
        <v>31.42</v>
      </c>
      <c r="F7" s="64">
        <v>200</v>
      </c>
      <c r="G7" s="6">
        <f t="shared" si="0"/>
        <v>6284</v>
      </c>
    </row>
    <row r="8" spans="1:8" ht="78.75" x14ac:dyDescent="0.25">
      <c r="A8" s="75">
        <v>6</v>
      </c>
      <c r="B8" s="75" t="s">
        <v>17</v>
      </c>
      <c r="C8" s="75" t="s">
        <v>15</v>
      </c>
      <c r="D8" s="76" t="s">
        <v>8</v>
      </c>
      <c r="E8" s="52">
        <f>Planilha!AD8</f>
        <v>31.42</v>
      </c>
      <c r="F8" s="64">
        <v>100</v>
      </c>
      <c r="G8" s="6">
        <f t="shared" si="0"/>
        <v>3142</v>
      </c>
    </row>
    <row r="9" spans="1:8" ht="15.75" x14ac:dyDescent="0.25">
      <c r="A9" s="75">
        <v>7</v>
      </c>
      <c r="B9" s="75" t="s">
        <v>18</v>
      </c>
      <c r="C9" s="75" t="s">
        <v>14</v>
      </c>
      <c r="D9" s="76" t="s">
        <v>8</v>
      </c>
      <c r="E9" s="52">
        <f>Planilha!AD9</f>
        <v>57.37</v>
      </c>
      <c r="F9" s="64">
        <v>100</v>
      </c>
      <c r="G9" s="6">
        <f t="shared" si="0"/>
        <v>5737</v>
      </c>
    </row>
    <row r="10" spans="1:8" ht="31.5" x14ac:dyDescent="0.25">
      <c r="A10" s="75">
        <v>8</v>
      </c>
      <c r="B10" s="75" t="s">
        <v>20</v>
      </c>
      <c r="C10" s="75" t="s">
        <v>19</v>
      </c>
      <c r="D10" s="76" t="s">
        <v>8</v>
      </c>
      <c r="E10" s="52">
        <f>Planilha!AD10</f>
        <v>29.87</v>
      </c>
      <c r="F10" s="64">
        <v>200</v>
      </c>
      <c r="G10" s="6">
        <f t="shared" si="0"/>
        <v>5974</v>
      </c>
    </row>
    <row r="11" spans="1:8" ht="31.5" x14ac:dyDescent="0.25">
      <c r="A11" s="75">
        <v>9</v>
      </c>
      <c r="B11" s="75" t="s">
        <v>21</v>
      </c>
      <c r="C11" s="75" t="s">
        <v>19</v>
      </c>
      <c r="D11" s="76" t="s">
        <v>8</v>
      </c>
      <c r="E11" s="52">
        <f>Planilha!AD11</f>
        <v>29.87</v>
      </c>
      <c r="F11" s="64">
        <v>100</v>
      </c>
      <c r="G11" s="6">
        <f t="shared" si="0"/>
        <v>2987</v>
      </c>
    </row>
    <row r="12" spans="1:8" ht="15.75" x14ac:dyDescent="0.25">
      <c r="A12" s="75">
        <v>10</v>
      </c>
      <c r="B12" s="75" t="s">
        <v>22</v>
      </c>
      <c r="C12" s="75" t="s">
        <v>14</v>
      </c>
      <c r="D12" s="76" t="s">
        <v>8</v>
      </c>
      <c r="E12" s="52">
        <f>Planilha!AD12</f>
        <v>57.37</v>
      </c>
      <c r="F12" s="64">
        <v>100</v>
      </c>
      <c r="G12" s="6">
        <f t="shared" si="0"/>
        <v>5737</v>
      </c>
    </row>
    <row r="13" spans="1:8" ht="63" x14ac:dyDescent="0.25">
      <c r="A13" s="75">
        <v>11</v>
      </c>
      <c r="B13" s="75" t="s">
        <v>24</v>
      </c>
      <c r="C13" s="75" t="s">
        <v>23</v>
      </c>
      <c r="D13" s="76" t="s">
        <v>7</v>
      </c>
      <c r="E13" s="52">
        <f>Planilha!AD13</f>
        <v>22.17</v>
      </c>
      <c r="F13" s="64">
        <v>200</v>
      </c>
      <c r="G13" s="6">
        <f t="shared" si="0"/>
        <v>4434</v>
      </c>
    </row>
    <row r="14" spans="1:8" ht="63" x14ac:dyDescent="0.25">
      <c r="A14" s="75">
        <v>12</v>
      </c>
      <c r="B14" s="75" t="s">
        <v>25</v>
      </c>
      <c r="C14" s="75" t="s">
        <v>23</v>
      </c>
      <c r="D14" s="76" t="s">
        <v>8</v>
      </c>
      <c r="E14" s="52">
        <f>Planilha!AD14</f>
        <v>22.17</v>
      </c>
      <c r="F14" s="64">
        <v>100</v>
      </c>
      <c r="G14" s="6">
        <f t="shared" si="0"/>
        <v>2217</v>
      </c>
    </row>
    <row r="15" spans="1:8" ht="15.75" customHeight="1" x14ac:dyDescent="0.25">
      <c r="A15" s="100" t="s">
        <v>26</v>
      </c>
      <c r="B15" s="101"/>
      <c r="C15" s="101"/>
      <c r="D15" s="101"/>
      <c r="E15" s="101"/>
      <c r="F15" s="101"/>
      <c r="G15" s="102"/>
    </row>
    <row r="16" spans="1:8" ht="94.5" x14ac:dyDescent="0.25">
      <c r="A16" s="75">
        <v>13</v>
      </c>
      <c r="B16" s="75" t="s">
        <v>28</v>
      </c>
      <c r="C16" s="75" t="s">
        <v>29</v>
      </c>
      <c r="D16" s="76" t="s">
        <v>27</v>
      </c>
      <c r="E16" s="52">
        <f>Planilha!AD16</f>
        <v>509.29</v>
      </c>
      <c r="F16" s="61">
        <v>200</v>
      </c>
      <c r="G16" s="6">
        <f t="shared" si="0"/>
        <v>101858</v>
      </c>
    </row>
    <row r="17" spans="1:7" ht="15.75" customHeight="1" x14ac:dyDescent="0.25">
      <c r="A17" s="100" t="s">
        <v>30</v>
      </c>
      <c r="B17" s="101"/>
      <c r="C17" s="101"/>
      <c r="D17" s="101"/>
      <c r="E17" s="101"/>
      <c r="F17" s="101"/>
      <c r="G17" s="102"/>
    </row>
    <row r="18" spans="1:7" ht="47.25" x14ac:dyDescent="0.25">
      <c r="A18" s="75">
        <v>14</v>
      </c>
      <c r="B18" s="75" t="s">
        <v>31</v>
      </c>
      <c r="C18" s="75" t="s">
        <v>32</v>
      </c>
      <c r="D18" s="76" t="s">
        <v>33</v>
      </c>
      <c r="E18" s="52">
        <f>Planilha!AD18</f>
        <v>57.23</v>
      </c>
      <c r="F18" s="61">
        <v>15</v>
      </c>
      <c r="G18" s="6">
        <f>E18*F18</f>
        <v>858.44999999999993</v>
      </c>
    </row>
    <row r="19" spans="1:7" ht="47.25" x14ac:dyDescent="0.25">
      <c r="A19" s="75">
        <v>15</v>
      </c>
      <c r="B19" s="75" t="s">
        <v>31</v>
      </c>
      <c r="C19" s="75" t="s">
        <v>34</v>
      </c>
      <c r="D19" s="76" t="s">
        <v>33</v>
      </c>
      <c r="E19" s="52">
        <f>Planilha!AD19</f>
        <v>57.23</v>
      </c>
      <c r="F19" s="61">
        <v>15</v>
      </c>
      <c r="G19" s="6">
        <f t="shared" si="0"/>
        <v>858.44999999999993</v>
      </c>
    </row>
    <row r="20" spans="1:7" ht="31.5" x14ac:dyDescent="0.25">
      <c r="A20" s="75">
        <v>16</v>
      </c>
      <c r="B20" s="75" t="s">
        <v>35</v>
      </c>
      <c r="C20" s="75" t="s">
        <v>36</v>
      </c>
      <c r="D20" s="76" t="s">
        <v>33</v>
      </c>
      <c r="E20" s="52">
        <f>Planilha!AD20</f>
        <v>37.42</v>
      </c>
      <c r="F20" s="61">
        <v>50</v>
      </c>
      <c r="G20" s="6">
        <f t="shared" si="0"/>
        <v>1871</v>
      </c>
    </row>
    <row r="21" spans="1:7" ht="15.75" customHeight="1" x14ac:dyDescent="0.25">
      <c r="A21" s="100" t="s">
        <v>37</v>
      </c>
      <c r="B21" s="101"/>
      <c r="C21" s="101"/>
      <c r="D21" s="101"/>
      <c r="E21" s="101"/>
      <c r="F21" s="101"/>
      <c r="G21" s="102"/>
    </row>
    <row r="22" spans="1:7" ht="47.25" x14ac:dyDescent="0.25">
      <c r="A22" s="75">
        <v>17</v>
      </c>
      <c r="B22" s="75" t="s">
        <v>39</v>
      </c>
      <c r="C22" s="75" t="s">
        <v>40</v>
      </c>
      <c r="D22" s="76" t="s">
        <v>38</v>
      </c>
      <c r="E22" s="52">
        <f>Planilha!AD22</f>
        <v>4.84</v>
      </c>
      <c r="F22" s="61">
        <v>500</v>
      </c>
      <c r="G22" s="6">
        <f t="shared" si="0"/>
        <v>2420</v>
      </c>
    </row>
    <row r="23" spans="1:7" ht="94.5" x14ac:dyDescent="0.25">
      <c r="A23" s="75">
        <v>18</v>
      </c>
      <c r="B23" s="75" t="s">
        <v>41</v>
      </c>
      <c r="C23" s="75" t="s">
        <v>42</v>
      </c>
      <c r="D23" s="76" t="s">
        <v>43</v>
      </c>
      <c r="E23" s="52">
        <f>Planilha!AD23</f>
        <v>141</v>
      </c>
      <c r="F23" s="61">
        <v>150</v>
      </c>
      <c r="G23" s="6">
        <f t="shared" si="0"/>
        <v>21150</v>
      </c>
    </row>
    <row r="24" spans="1:7" ht="78.75" x14ac:dyDescent="0.25">
      <c r="A24" s="75">
        <v>19</v>
      </c>
      <c r="B24" s="75" t="s">
        <v>44</v>
      </c>
      <c r="C24" s="75" t="s">
        <v>45</v>
      </c>
      <c r="D24" s="76" t="s">
        <v>38</v>
      </c>
      <c r="E24" s="52">
        <f>Planilha!AD24</f>
        <v>6.42</v>
      </c>
      <c r="F24" s="61">
        <v>200</v>
      </c>
      <c r="G24" s="6">
        <f t="shared" si="0"/>
        <v>1284</v>
      </c>
    </row>
    <row r="25" spans="1:7" ht="31.5" x14ac:dyDescent="0.25">
      <c r="A25" s="75">
        <v>20</v>
      </c>
      <c r="B25" s="75" t="s">
        <v>46</v>
      </c>
      <c r="C25" s="75" t="s">
        <v>47</v>
      </c>
      <c r="D25" s="76" t="s">
        <v>38</v>
      </c>
      <c r="E25" s="52">
        <f>Planilha!AD25</f>
        <v>1.25</v>
      </c>
      <c r="F25" s="61">
        <v>200</v>
      </c>
      <c r="G25" s="6">
        <f t="shared" si="0"/>
        <v>250</v>
      </c>
    </row>
    <row r="26" spans="1:7" ht="33.75" x14ac:dyDescent="0.25">
      <c r="A26" s="75">
        <v>21</v>
      </c>
      <c r="B26" s="75" t="s">
        <v>48</v>
      </c>
      <c r="C26" s="75" t="s">
        <v>49</v>
      </c>
      <c r="D26" s="76" t="s">
        <v>38</v>
      </c>
      <c r="E26" s="52">
        <f>Planilha!AD26</f>
        <v>0.57999999999999996</v>
      </c>
      <c r="F26" s="61">
        <v>200</v>
      </c>
      <c r="G26" s="6">
        <f t="shared" si="0"/>
        <v>115.99999999999999</v>
      </c>
    </row>
    <row r="27" spans="1:7" ht="63" x14ac:dyDescent="0.25">
      <c r="A27" s="75">
        <v>22</v>
      </c>
      <c r="B27" s="75" t="s">
        <v>50</v>
      </c>
      <c r="C27" s="75" t="s">
        <v>51</v>
      </c>
      <c r="D27" s="76" t="s">
        <v>38</v>
      </c>
      <c r="E27" s="52">
        <f>Planilha!AD27</f>
        <v>5.33</v>
      </c>
      <c r="F27" s="61">
        <v>500</v>
      </c>
      <c r="G27" s="6">
        <f t="shared" si="0"/>
        <v>2665</v>
      </c>
    </row>
    <row r="28" spans="1:7" ht="47.25" x14ac:dyDescent="0.25">
      <c r="A28" s="75">
        <v>23</v>
      </c>
      <c r="B28" s="75" t="s">
        <v>52</v>
      </c>
      <c r="C28" s="75" t="s">
        <v>53</v>
      </c>
      <c r="D28" s="76" t="s">
        <v>38</v>
      </c>
      <c r="E28" s="52">
        <f>Planilha!AD28</f>
        <v>54</v>
      </c>
      <c r="F28" s="61">
        <v>500</v>
      </c>
      <c r="G28" s="6">
        <f t="shared" si="0"/>
        <v>27000</v>
      </c>
    </row>
    <row r="29" spans="1:7" ht="31.5" customHeight="1" x14ac:dyDescent="0.25">
      <c r="A29" s="100" t="s">
        <v>54</v>
      </c>
      <c r="B29" s="101"/>
      <c r="C29" s="101"/>
      <c r="D29" s="101"/>
      <c r="E29" s="101"/>
      <c r="F29" s="101"/>
      <c r="G29" s="102"/>
    </row>
    <row r="30" spans="1:7" ht="15.75" x14ac:dyDescent="0.25">
      <c r="A30" s="75">
        <v>24</v>
      </c>
      <c r="B30" s="75" t="s">
        <v>55</v>
      </c>
      <c r="C30" s="75" t="s">
        <v>56</v>
      </c>
      <c r="D30" s="76" t="s">
        <v>57</v>
      </c>
      <c r="E30" s="52">
        <f>Planilha!AD30</f>
        <v>26.744285714285716</v>
      </c>
      <c r="F30" s="61">
        <v>100</v>
      </c>
      <c r="G30" s="6">
        <f t="shared" si="0"/>
        <v>2674.4285714285716</v>
      </c>
    </row>
    <row r="31" spans="1:7" ht="31.5" x14ac:dyDescent="0.25">
      <c r="A31" s="75">
        <v>25</v>
      </c>
      <c r="B31" s="75" t="s">
        <v>58</v>
      </c>
      <c r="C31" s="75" t="s">
        <v>59</v>
      </c>
      <c r="D31" s="76" t="s">
        <v>27</v>
      </c>
      <c r="E31" s="52">
        <f>Planilha!AD31</f>
        <v>129.4675</v>
      </c>
      <c r="F31" s="61">
        <v>20</v>
      </c>
      <c r="G31" s="6">
        <f t="shared" si="0"/>
        <v>2589.35</v>
      </c>
    </row>
    <row r="32" spans="1:7" ht="31.5" x14ac:dyDescent="0.25">
      <c r="A32" s="75">
        <v>26</v>
      </c>
      <c r="B32" s="75" t="s">
        <v>60</v>
      </c>
      <c r="C32" s="75" t="s">
        <v>61</v>
      </c>
      <c r="D32" s="76" t="s">
        <v>27</v>
      </c>
      <c r="E32" s="52">
        <f>Planilha!AD32</f>
        <v>132.5</v>
      </c>
      <c r="F32" s="61">
        <v>20</v>
      </c>
      <c r="G32" s="6">
        <f t="shared" si="0"/>
        <v>2650</v>
      </c>
    </row>
    <row r="33" spans="1:7" ht="31.5" x14ac:dyDescent="0.25">
      <c r="A33" s="75">
        <v>27</v>
      </c>
      <c r="B33" s="75" t="s">
        <v>62</v>
      </c>
      <c r="C33" s="75" t="s">
        <v>63</v>
      </c>
      <c r="D33" s="76" t="s">
        <v>27</v>
      </c>
      <c r="E33" s="52">
        <f>Planilha!AD33</f>
        <v>129.4675</v>
      </c>
      <c r="F33" s="61">
        <v>20</v>
      </c>
      <c r="G33" s="6">
        <f t="shared" si="0"/>
        <v>2589.35</v>
      </c>
    </row>
    <row r="34" spans="1:7" ht="31.5" x14ac:dyDescent="0.25">
      <c r="A34" s="75">
        <v>28</v>
      </c>
      <c r="B34" s="75" t="s">
        <v>64</v>
      </c>
      <c r="C34" s="75" t="s">
        <v>65</v>
      </c>
      <c r="D34" s="76" t="s">
        <v>27</v>
      </c>
      <c r="E34" s="52">
        <f>Planilha!AD34</f>
        <v>57.9</v>
      </c>
      <c r="F34" s="61">
        <v>5</v>
      </c>
      <c r="G34" s="6">
        <f t="shared" si="0"/>
        <v>289.5</v>
      </c>
    </row>
    <row r="35" spans="1:7" ht="31.5" x14ac:dyDescent="0.25">
      <c r="A35" s="75">
        <v>29</v>
      </c>
      <c r="B35" s="75" t="s">
        <v>66</v>
      </c>
      <c r="C35" s="75" t="s">
        <v>67</v>
      </c>
      <c r="D35" s="76" t="s">
        <v>68</v>
      </c>
      <c r="E35" s="52">
        <f>Planilha!AD35</f>
        <v>78.5</v>
      </c>
      <c r="F35" s="61">
        <v>5</v>
      </c>
      <c r="G35" s="6">
        <f t="shared" si="0"/>
        <v>392.5</v>
      </c>
    </row>
    <row r="36" spans="1:7" ht="31.5" x14ac:dyDescent="0.25">
      <c r="A36" s="75">
        <v>30</v>
      </c>
      <c r="B36" s="75" t="s">
        <v>69</v>
      </c>
      <c r="C36" s="75" t="s">
        <v>70</v>
      </c>
      <c r="D36" s="76" t="s">
        <v>68</v>
      </c>
      <c r="E36" s="52">
        <f>Planilha!AD36</f>
        <v>147.5</v>
      </c>
      <c r="F36" s="61">
        <v>5</v>
      </c>
      <c r="G36" s="6">
        <f t="shared" si="0"/>
        <v>737.5</v>
      </c>
    </row>
    <row r="37" spans="1:7" ht="47.25" x14ac:dyDescent="0.25">
      <c r="A37" s="75">
        <v>31</v>
      </c>
      <c r="B37" s="75" t="s">
        <v>71</v>
      </c>
      <c r="C37" s="75" t="s">
        <v>72</v>
      </c>
      <c r="D37" s="76" t="s">
        <v>27</v>
      </c>
      <c r="E37" s="52">
        <f>Planilha!AD37</f>
        <v>217.2376923076923</v>
      </c>
      <c r="F37" s="61">
        <v>5</v>
      </c>
      <c r="G37" s="6">
        <f t="shared" si="0"/>
        <v>1086.1884615384615</v>
      </c>
    </row>
    <row r="38" spans="1:7" ht="47.25" x14ac:dyDescent="0.25">
      <c r="A38" s="75">
        <v>32</v>
      </c>
      <c r="B38" s="75" t="s">
        <v>73</v>
      </c>
      <c r="C38" s="75" t="s">
        <v>72</v>
      </c>
      <c r="D38" s="76" t="s">
        <v>27</v>
      </c>
      <c r="E38" s="52">
        <f>Planilha!AD38</f>
        <v>227.2376923076923</v>
      </c>
      <c r="F38" s="61">
        <v>5</v>
      </c>
      <c r="G38" s="6">
        <f t="shared" si="0"/>
        <v>1136.1884615384615</v>
      </c>
    </row>
    <row r="39" spans="1:7" ht="31.5" x14ac:dyDescent="0.25">
      <c r="A39" s="75">
        <v>33</v>
      </c>
      <c r="B39" s="75" t="s">
        <v>74</v>
      </c>
      <c r="C39" s="75" t="s">
        <v>75</v>
      </c>
      <c r="D39" s="76" t="s">
        <v>27</v>
      </c>
      <c r="E39" s="52">
        <f>Planilha!AD39</f>
        <v>455.06428571428569</v>
      </c>
      <c r="F39" s="61">
        <v>5</v>
      </c>
      <c r="G39" s="6">
        <f t="shared" ref="G39:G83" si="1">E39*F39</f>
        <v>2275.3214285714284</v>
      </c>
    </row>
    <row r="40" spans="1:7" ht="31.5" x14ac:dyDescent="0.25">
      <c r="A40" s="75">
        <v>34</v>
      </c>
      <c r="B40" s="75" t="s">
        <v>74</v>
      </c>
      <c r="C40" s="75" t="s">
        <v>76</v>
      </c>
      <c r="D40" s="76" t="s">
        <v>27</v>
      </c>
      <c r="E40" s="52">
        <f>Planilha!AD40</f>
        <v>510.9083333333333</v>
      </c>
      <c r="F40" s="61">
        <v>5</v>
      </c>
      <c r="G40" s="6">
        <f t="shared" si="1"/>
        <v>2554.5416666666665</v>
      </c>
    </row>
    <row r="41" spans="1:7" ht="31.5" x14ac:dyDescent="0.25">
      <c r="A41" s="75">
        <v>35</v>
      </c>
      <c r="B41" s="75" t="s">
        <v>74</v>
      </c>
      <c r="C41" s="75" t="s">
        <v>77</v>
      </c>
      <c r="D41" s="76" t="s">
        <v>27</v>
      </c>
      <c r="E41" s="52">
        <f>Planilha!AD41</f>
        <v>510.9083333333333</v>
      </c>
      <c r="F41" s="61">
        <v>5</v>
      </c>
      <c r="G41" s="6">
        <f t="shared" si="1"/>
        <v>2554.5416666666665</v>
      </c>
    </row>
    <row r="42" spans="1:7" ht="47.25" x14ac:dyDescent="0.25">
      <c r="A42" s="75">
        <v>36</v>
      </c>
      <c r="B42" s="75" t="s">
        <v>78</v>
      </c>
      <c r="C42" s="75" t="s">
        <v>79</v>
      </c>
      <c r="D42" s="76" t="s">
        <v>27</v>
      </c>
      <c r="E42" s="52">
        <f>Planilha!AD42</f>
        <v>1150</v>
      </c>
      <c r="F42" s="61">
        <v>5</v>
      </c>
      <c r="G42" s="6">
        <f t="shared" si="1"/>
        <v>5750</v>
      </c>
    </row>
    <row r="43" spans="1:7" ht="47.25" x14ac:dyDescent="0.25">
      <c r="A43" s="75">
        <v>37</v>
      </c>
      <c r="B43" s="75" t="s">
        <v>80</v>
      </c>
      <c r="C43" s="75" t="s">
        <v>81</v>
      </c>
      <c r="D43" s="76" t="s">
        <v>27</v>
      </c>
      <c r="E43" s="52">
        <f>Planilha!AD43</f>
        <v>1172.72</v>
      </c>
      <c r="F43" s="61">
        <v>5</v>
      </c>
      <c r="G43" s="6">
        <f t="shared" si="1"/>
        <v>5863.6</v>
      </c>
    </row>
    <row r="44" spans="1:7" ht="15.75" customHeight="1" x14ac:dyDescent="0.25">
      <c r="A44" s="100" t="s">
        <v>82</v>
      </c>
      <c r="B44" s="101"/>
      <c r="C44" s="101"/>
      <c r="D44" s="101"/>
      <c r="E44" s="101"/>
      <c r="F44" s="101"/>
      <c r="G44" s="102"/>
    </row>
    <row r="45" spans="1:7" ht="31.5" x14ac:dyDescent="0.25">
      <c r="A45" s="75">
        <v>38</v>
      </c>
      <c r="B45" s="75" t="s">
        <v>83</v>
      </c>
      <c r="C45" s="75" t="s">
        <v>84</v>
      </c>
      <c r="D45" s="76" t="s">
        <v>43</v>
      </c>
      <c r="E45" s="52">
        <f>Planilha!AD45</f>
        <v>88.75</v>
      </c>
      <c r="F45" s="61">
        <v>150</v>
      </c>
      <c r="G45" s="6">
        <f t="shared" si="1"/>
        <v>13312.5</v>
      </c>
    </row>
    <row r="46" spans="1:7" ht="31.5" x14ac:dyDescent="0.25">
      <c r="A46" s="75">
        <v>39</v>
      </c>
      <c r="B46" s="75" t="s">
        <v>85</v>
      </c>
      <c r="C46" s="75" t="s">
        <v>86</v>
      </c>
      <c r="D46" s="76" t="s">
        <v>27</v>
      </c>
      <c r="E46" s="52">
        <f>Planilha!AD46</f>
        <v>25.253999999999998</v>
      </c>
      <c r="F46" s="61">
        <v>10</v>
      </c>
      <c r="G46" s="6">
        <f t="shared" si="1"/>
        <v>252.53999999999996</v>
      </c>
    </row>
    <row r="47" spans="1:7" ht="31.5" x14ac:dyDescent="0.25">
      <c r="A47" s="75">
        <v>40</v>
      </c>
      <c r="B47" s="75" t="s">
        <v>87</v>
      </c>
      <c r="C47" s="75" t="s">
        <v>88</v>
      </c>
      <c r="D47" s="76" t="s">
        <v>27</v>
      </c>
      <c r="E47" s="52">
        <f>Planilha!AD47</f>
        <v>31.594999999999999</v>
      </c>
      <c r="F47" s="61">
        <v>20</v>
      </c>
      <c r="G47" s="6">
        <f t="shared" si="1"/>
        <v>631.9</v>
      </c>
    </row>
    <row r="48" spans="1:7" ht="31.5" x14ac:dyDescent="0.25">
      <c r="A48" s="75">
        <v>41</v>
      </c>
      <c r="B48" s="75" t="s">
        <v>89</v>
      </c>
      <c r="C48" s="75" t="s">
        <v>90</v>
      </c>
      <c r="D48" s="76" t="s">
        <v>27</v>
      </c>
      <c r="E48" s="52">
        <f>Planilha!AD48</f>
        <v>104.75</v>
      </c>
      <c r="F48" s="61">
        <v>5</v>
      </c>
      <c r="G48" s="6">
        <f t="shared" si="1"/>
        <v>523.75</v>
      </c>
    </row>
    <row r="49" spans="1:7" ht="31.5" x14ac:dyDescent="0.25">
      <c r="A49" s="75">
        <v>42</v>
      </c>
      <c r="B49" s="75" t="s">
        <v>89</v>
      </c>
      <c r="C49" s="75" t="s">
        <v>91</v>
      </c>
      <c r="D49" s="76" t="s">
        <v>27</v>
      </c>
      <c r="E49" s="52">
        <f>Planilha!AD49</f>
        <v>97.47999999999999</v>
      </c>
      <c r="F49" s="61">
        <v>5</v>
      </c>
      <c r="G49" s="6">
        <f t="shared" si="1"/>
        <v>487.4</v>
      </c>
    </row>
    <row r="50" spans="1:7" ht="47.25" x14ac:dyDescent="0.25">
      <c r="A50" s="75">
        <v>43</v>
      </c>
      <c r="B50" s="75" t="s">
        <v>92</v>
      </c>
      <c r="C50" s="75" t="s">
        <v>93</v>
      </c>
      <c r="D50" s="76" t="s">
        <v>68</v>
      </c>
      <c r="E50" s="52">
        <f>Planilha!AD50</f>
        <v>2111.7777666666666</v>
      </c>
      <c r="F50" s="61">
        <v>10</v>
      </c>
      <c r="G50" s="6">
        <f t="shared" si="1"/>
        <v>21117.777666666665</v>
      </c>
    </row>
    <row r="51" spans="1:7" ht="47.25" x14ac:dyDescent="0.25">
      <c r="A51" s="75">
        <v>44</v>
      </c>
      <c r="B51" s="75" t="s">
        <v>94</v>
      </c>
      <c r="C51" s="75" t="s">
        <v>95</v>
      </c>
      <c r="D51" s="76" t="s">
        <v>68</v>
      </c>
      <c r="E51" s="52">
        <f>Planilha!AD51</f>
        <v>2180.4166749999999</v>
      </c>
      <c r="F51" s="61">
        <v>15</v>
      </c>
      <c r="G51" s="6">
        <f t="shared" si="1"/>
        <v>32706.250124999999</v>
      </c>
    </row>
    <row r="52" spans="1:7" ht="31.5" x14ac:dyDescent="0.25">
      <c r="A52" s="75">
        <v>45</v>
      </c>
      <c r="B52" s="75" t="s">
        <v>96</v>
      </c>
      <c r="C52" s="75" t="s">
        <v>97</v>
      </c>
      <c r="D52" s="76" t="s">
        <v>27</v>
      </c>
      <c r="E52" s="52">
        <f>Planilha!AD52</f>
        <v>25</v>
      </c>
      <c r="F52" s="61">
        <v>10</v>
      </c>
      <c r="G52" s="6">
        <f t="shared" si="1"/>
        <v>250</v>
      </c>
    </row>
    <row r="53" spans="1:7" ht="31.5" x14ac:dyDescent="0.25">
      <c r="A53" s="75">
        <v>46</v>
      </c>
      <c r="B53" s="75" t="s">
        <v>98</v>
      </c>
      <c r="C53" s="75" t="s">
        <v>99</v>
      </c>
      <c r="D53" s="76" t="s">
        <v>27</v>
      </c>
      <c r="E53" s="52">
        <f>Planilha!AD53</f>
        <v>44.253750000000004</v>
      </c>
      <c r="F53" s="61">
        <v>10</v>
      </c>
      <c r="G53" s="6">
        <f t="shared" si="1"/>
        <v>442.53750000000002</v>
      </c>
    </row>
    <row r="54" spans="1:7" ht="47.25" x14ac:dyDescent="0.25">
      <c r="A54" s="75">
        <v>47</v>
      </c>
      <c r="B54" s="75" t="s">
        <v>100</v>
      </c>
      <c r="C54" s="75" t="s">
        <v>101</v>
      </c>
      <c r="D54" s="76" t="s">
        <v>27</v>
      </c>
      <c r="E54" s="52">
        <f>Planilha!AD54</f>
        <v>76.297499999999999</v>
      </c>
      <c r="F54" s="61">
        <v>15</v>
      </c>
      <c r="G54" s="6">
        <f t="shared" si="1"/>
        <v>1144.4625000000001</v>
      </c>
    </row>
    <row r="55" spans="1:7" ht="47.25" x14ac:dyDescent="0.25">
      <c r="A55" s="75">
        <v>48</v>
      </c>
      <c r="B55" s="75" t="s">
        <v>102</v>
      </c>
      <c r="C55" s="75" t="s">
        <v>103</v>
      </c>
      <c r="D55" s="76" t="s">
        <v>27</v>
      </c>
      <c r="E55" s="52">
        <f>Planilha!AD55</f>
        <v>78.797499999999999</v>
      </c>
      <c r="F55" s="61">
        <v>15</v>
      </c>
      <c r="G55" s="6">
        <f t="shared" si="1"/>
        <v>1181.9625000000001</v>
      </c>
    </row>
    <row r="56" spans="1:7" ht="47.25" x14ac:dyDescent="0.25">
      <c r="A56" s="75">
        <v>49</v>
      </c>
      <c r="B56" s="75" t="s">
        <v>104</v>
      </c>
      <c r="C56" s="75" t="s">
        <v>105</v>
      </c>
      <c r="D56" s="76" t="s">
        <v>27</v>
      </c>
      <c r="E56" s="52">
        <f>Planilha!AD56</f>
        <v>105.64875000000001</v>
      </c>
      <c r="F56" s="61">
        <v>15</v>
      </c>
      <c r="G56" s="6">
        <f t="shared" si="1"/>
        <v>1584.73125</v>
      </c>
    </row>
    <row r="57" spans="1:7" ht="47.25" x14ac:dyDescent="0.25">
      <c r="A57" s="75">
        <v>50</v>
      </c>
      <c r="B57" s="75" t="s">
        <v>106</v>
      </c>
      <c r="C57" s="75" t="s">
        <v>107</v>
      </c>
      <c r="D57" s="76" t="s">
        <v>27</v>
      </c>
      <c r="E57" s="52">
        <f>Planilha!AD57</f>
        <v>47.484999999999999</v>
      </c>
      <c r="F57" s="61">
        <v>15</v>
      </c>
      <c r="G57" s="6">
        <f t="shared" si="1"/>
        <v>712.27499999999998</v>
      </c>
    </row>
    <row r="58" spans="1:7" ht="110.25" x14ac:dyDescent="0.25">
      <c r="A58" s="75">
        <v>51</v>
      </c>
      <c r="B58" s="75" t="s">
        <v>108</v>
      </c>
      <c r="C58" s="75" t="s">
        <v>109</v>
      </c>
      <c r="D58" s="76" t="s">
        <v>27</v>
      </c>
      <c r="E58" s="52">
        <f>Planilha!AD58</f>
        <v>433.33</v>
      </c>
      <c r="F58" s="61">
        <v>15</v>
      </c>
      <c r="G58" s="6">
        <f t="shared" si="1"/>
        <v>6499.95</v>
      </c>
    </row>
    <row r="59" spans="1:7" ht="15.75" x14ac:dyDescent="0.25">
      <c r="A59" s="75">
        <v>52</v>
      </c>
      <c r="B59" s="75" t="s">
        <v>110</v>
      </c>
      <c r="C59" s="75" t="s">
        <v>111</v>
      </c>
      <c r="D59" s="76" t="s">
        <v>27</v>
      </c>
      <c r="E59" s="52">
        <f>Planilha!AD59</f>
        <v>5</v>
      </c>
      <c r="F59" s="61">
        <v>10</v>
      </c>
      <c r="G59" s="6">
        <f t="shared" si="1"/>
        <v>50</v>
      </c>
    </row>
    <row r="60" spans="1:7" ht="31.5" x14ac:dyDescent="0.25">
      <c r="A60" s="75">
        <v>53</v>
      </c>
      <c r="B60" s="75" t="s">
        <v>112</v>
      </c>
      <c r="C60" s="75" t="s">
        <v>113</v>
      </c>
      <c r="D60" s="76" t="s">
        <v>27</v>
      </c>
      <c r="E60" s="52">
        <f>Planilha!AD60</f>
        <v>120</v>
      </c>
      <c r="F60" s="61">
        <v>5</v>
      </c>
      <c r="G60" s="6">
        <f t="shared" si="1"/>
        <v>600</v>
      </c>
    </row>
    <row r="61" spans="1:7" ht="31.5" x14ac:dyDescent="0.25">
      <c r="A61" s="75">
        <v>54</v>
      </c>
      <c r="B61" s="75" t="s">
        <v>114</v>
      </c>
      <c r="C61" s="75" t="s">
        <v>115</v>
      </c>
      <c r="D61" s="76" t="s">
        <v>27</v>
      </c>
      <c r="E61" s="52">
        <f>Planilha!AD61</f>
        <v>32.5</v>
      </c>
      <c r="F61" s="61">
        <v>15</v>
      </c>
      <c r="G61" s="6">
        <f t="shared" si="1"/>
        <v>487.5</v>
      </c>
    </row>
    <row r="62" spans="1:7" ht="47.25" x14ac:dyDescent="0.25">
      <c r="A62" s="75">
        <v>55</v>
      </c>
      <c r="B62" s="75" t="s">
        <v>116</v>
      </c>
      <c r="C62" s="75" t="s">
        <v>117</v>
      </c>
      <c r="D62" s="76" t="s">
        <v>27</v>
      </c>
      <c r="E62" s="95">
        <f>Planilha!AD62</f>
        <v>32.5</v>
      </c>
      <c r="F62" s="61">
        <v>15</v>
      </c>
      <c r="G62" s="6">
        <f t="shared" si="1"/>
        <v>487.5</v>
      </c>
    </row>
    <row r="63" spans="1:7" ht="31.5" x14ac:dyDescent="0.25">
      <c r="A63" s="75">
        <v>56</v>
      </c>
      <c r="B63" s="75" t="s">
        <v>118</v>
      </c>
      <c r="C63" s="75" t="s">
        <v>119</v>
      </c>
      <c r="D63" s="76" t="s">
        <v>27</v>
      </c>
      <c r="E63" s="52">
        <f>Planilha!AD63</f>
        <v>31.666666666666668</v>
      </c>
      <c r="F63" s="61">
        <v>15</v>
      </c>
      <c r="G63" s="6">
        <f t="shared" si="1"/>
        <v>475</v>
      </c>
    </row>
    <row r="64" spans="1:7" ht="31.5" customHeight="1" x14ac:dyDescent="0.25">
      <c r="A64" s="100" t="s">
        <v>120</v>
      </c>
      <c r="B64" s="101"/>
      <c r="C64" s="101"/>
      <c r="D64" s="101"/>
      <c r="E64" s="101"/>
      <c r="F64" s="101"/>
      <c r="G64" s="102"/>
    </row>
    <row r="65" spans="1:7" ht="31.5" x14ac:dyDescent="0.25">
      <c r="A65" s="75">
        <v>57</v>
      </c>
      <c r="B65" s="75" t="s">
        <v>121</v>
      </c>
      <c r="C65" s="75" t="s">
        <v>122</v>
      </c>
      <c r="D65" s="76" t="s">
        <v>38</v>
      </c>
      <c r="E65" s="52">
        <f>Planilha!AD65</f>
        <v>7.41</v>
      </c>
      <c r="F65" s="61">
        <v>500</v>
      </c>
      <c r="G65" s="6">
        <f t="shared" si="1"/>
        <v>3705</v>
      </c>
    </row>
    <row r="66" spans="1:7" ht="31.5" x14ac:dyDescent="0.25">
      <c r="A66" s="75">
        <v>58</v>
      </c>
      <c r="B66" s="75" t="s">
        <v>123</v>
      </c>
      <c r="C66" s="75" t="s">
        <v>124</v>
      </c>
      <c r="D66" s="76" t="s">
        <v>38</v>
      </c>
      <c r="E66" s="52">
        <f>Planilha!AD66</f>
        <v>7.41</v>
      </c>
      <c r="F66" s="61">
        <v>3000</v>
      </c>
      <c r="G66" s="6">
        <f t="shared" si="1"/>
        <v>22230</v>
      </c>
    </row>
    <row r="67" spans="1:7" ht="78.75" x14ac:dyDescent="0.25">
      <c r="A67" s="75">
        <v>59</v>
      </c>
      <c r="B67" s="75" t="s">
        <v>125</v>
      </c>
      <c r="C67" s="75" t="s">
        <v>126</v>
      </c>
      <c r="D67" s="76" t="s">
        <v>38</v>
      </c>
      <c r="E67" s="52">
        <f>Planilha!AD67</f>
        <v>13.61</v>
      </c>
      <c r="F67" s="61">
        <v>2000</v>
      </c>
      <c r="G67" s="6">
        <f t="shared" si="1"/>
        <v>27220</v>
      </c>
    </row>
    <row r="68" spans="1:7" ht="31.5" x14ac:dyDescent="0.25">
      <c r="A68" s="75">
        <v>60</v>
      </c>
      <c r="B68" s="75" t="s">
        <v>127</v>
      </c>
      <c r="C68" s="75" t="s">
        <v>128</v>
      </c>
      <c r="D68" s="76" t="s">
        <v>38</v>
      </c>
      <c r="E68" s="52">
        <f>Planilha!AD68</f>
        <v>7.36</v>
      </c>
      <c r="F68" s="61">
        <v>5000</v>
      </c>
      <c r="G68" s="6">
        <f t="shared" si="1"/>
        <v>36800</v>
      </c>
    </row>
    <row r="69" spans="1:7" ht="31.5" x14ac:dyDescent="0.25">
      <c r="A69" s="75">
        <v>61</v>
      </c>
      <c r="B69" s="75" t="s">
        <v>129</v>
      </c>
      <c r="C69" s="75" t="s">
        <v>130</v>
      </c>
      <c r="D69" s="76" t="s">
        <v>38</v>
      </c>
      <c r="E69" s="52">
        <f>Planilha!AD69</f>
        <v>47.41</v>
      </c>
      <c r="F69" s="61">
        <v>30</v>
      </c>
      <c r="G69" s="6">
        <f t="shared" si="1"/>
        <v>1422.3</v>
      </c>
    </row>
    <row r="70" spans="1:7" ht="47.25" x14ac:dyDescent="0.25">
      <c r="A70" s="75">
        <v>62</v>
      </c>
      <c r="B70" s="75" t="s">
        <v>131</v>
      </c>
      <c r="C70" s="75" t="s">
        <v>132</v>
      </c>
      <c r="D70" s="76" t="s">
        <v>38</v>
      </c>
      <c r="E70" s="52">
        <f>Planilha!AD70</f>
        <v>23.56</v>
      </c>
      <c r="F70" s="61">
        <v>100</v>
      </c>
      <c r="G70" s="6">
        <f t="shared" si="1"/>
        <v>2356</v>
      </c>
    </row>
    <row r="71" spans="1:7" ht="78.75" x14ac:dyDescent="0.25">
      <c r="A71" s="75">
        <v>63</v>
      </c>
      <c r="B71" s="75" t="s">
        <v>133</v>
      </c>
      <c r="C71" s="75" t="s">
        <v>134</v>
      </c>
      <c r="D71" s="76" t="s">
        <v>38</v>
      </c>
      <c r="E71" s="52">
        <f>Planilha!AD71</f>
        <v>23.56</v>
      </c>
      <c r="F71" s="61">
        <v>100</v>
      </c>
      <c r="G71" s="6">
        <f t="shared" si="1"/>
        <v>2356</v>
      </c>
    </row>
    <row r="72" spans="1:7" ht="31.5" x14ac:dyDescent="0.25">
      <c r="A72" s="75">
        <v>64</v>
      </c>
      <c r="B72" s="75" t="s">
        <v>135</v>
      </c>
      <c r="C72" s="75" t="s">
        <v>136</v>
      </c>
      <c r="D72" s="76" t="s">
        <v>38</v>
      </c>
      <c r="E72" s="52">
        <f>Planilha!AD72</f>
        <v>59.05</v>
      </c>
      <c r="F72" s="61">
        <v>30</v>
      </c>
      <c r="G72" s="6">
        <f t="shared" si="1"/>
        <v>1771.5</v>
      </c>
    </row>
    <row r="73" spans="1:7" ht="78.75" x14ac:dyDescent="0.25">
      <c r="A73" s="75">
        <v>65</v>
      </c>
      <c r="B73" s="75" t="s">
        <v>137</v>
      </c>
      <c r="C73" s="75" t="s">
        <v>138</v>
      </c>
      <c r="D73" s="76" t="s">
        <v>38</v>
      </c>
      <c r="E73" s="52">
        <f>Planilha!AD73</f>
        <v>31.66</v>
      </c>
      <c r="F73" s="61">
        <v>5000</v>
      </c>
      <c r="G73" s="6">
        <f t="shared" si="1"/>
        <v>158300</v>
      </c>
    </row>
    <row r="74" spans="1:7" ht="78.75" x14ac:dyDescent="0.25">
      <c r="A74" s="75">
        <v>66</v>
      </c>
      <c r="B74" s="75" t="s">
        <v>139</v>
      </c>
      <c r="C74" s="75" t="s">
        <v>138</v>
      </c>
      <c r="D74" s="76" t="s">
        <v>38</v>
      </c>
      <c r="E74" s="52">
        <f>Planilha!AD74</f>
        <v>31.66</v>
      </c>
      <c r="F74" s="61">
        <v>2500</v>
      </c>
      <c r="G74" s="6">
        <f t="shared" si="1"/>
        <v>79150</v>
      </c>
    </row>
    <row r="75" spans="1:7" ht="31.5" x14ac:dyDescent="0.25">
      <c r="A75" s="75">
        <v>67</v>
      </c>
      <c r="B75" s="75" t="s">
        <v>140</v>
      </c>
      <c r="C75" s="75" t="s">
        <v>141</v>
      </c>
      <c r="D75" s="76" t="s">
        <v>38</v>
      </c>
      <c r="E75" s="52">
        <f>Planilha!AD75</f>
        <v>15.56</v>
      </c>
      <c r="F75" s="61">
        <v>100</v>
      </c>
      <c r="G75" s="6">
        <f t="shared" si="1"/>
        <v>1556</v>
      </c>
    </row>
    <row r="76" spans="1:7" ht="31.5" x14ac:dyDescent="0.25">
      <c r="A76" s="75">
        <v>68</v>
      </c>
      <c r="B76" s="75" t="s">
        <v>140</v>
      </c>
      <c r="C76" s="75" t="s">
        <v>142</v>
      </c>
      <c r="D76" s="76" t="s">
        <v>38</v>
      </c>
      <c r="E76" s="52">
        <f>Planilha!AD76</f>
        <v>15.56</v>
      </c>
      <c r="F76" s="61">
        <v>100</v>
      </c>
      <c r="G76" s="6">
        <f t="shared" si="1"/>
        <v>1556</v>
      </c>
    </row>
    <row r="77" spans="1:7" ht="31.5" x14ac:dyDescent="0.25">
      <c r="A77" s="75">
        <v>69</v>
      </c>
      <c r="B77" s="75" t="s">
        <v>140</v>
      </c>
      <c r="C77" s="75" t="s">
        <v>143</v>
      </c>
      <c r="D77" s="76" t="s">
        <v>38</v>
      </c>
      <c r="E77" s="52">
        <f>Planilha!AD77</f>
        <v>15.56</v>
      </c>
      <c r="F77" s="61">
        <v>100</v>
      </c>
      <c r="G77" s="6">
        <f t="shared" si="1"/>
        <v>1556</v>
      </c>
    </row>
    <row r="78" spans="1:7" ht="47.25" x14ac:dyDescent="0.25">
      <c r="A78" s="75">
        <v>70</v>
      </c>
      <c r="B78" s="75" t="s">
        <v>140</v>
      </c>
      <c r="C78" s="75" t="s">
        <v>144</v>
      </c>
      <c r="D78" s="76" t="s">
        <v>38</v>
      </c>
      <c r="E78" s="52">
        <f>Planilha!AD78</f>
        <v>15.56</v>
      </c>
      <c r="F78" s="61">
        <v>100</v>
      </c>
      <c r="G78" s="6">
        <f t="shared" si="1"/>
        <v>1556</v>
      </c>
    </row>
    <row r="79" spans="1:7" ht="31.5" x14ac:dyDescent="0.25">
      <c r="A79" s="75">
        <v>71</v>
      </c>
      <c r="B79" s="75" t="s">
        <v>140</v>
      </c>
      <c r="C79" s="75" t="s">
        <v>145</v>
      </c>
      <c r="D79" s="76" t="s">
        <v>38</v>
      </c>
      <c r="E79" s="52">
        <f>Planilha!AD79</f>
        <v>29.24</v>
      </c>
      <c r="F79" s="61">
        <v>2500</v>
      </c>
      <c r="G79" s="6">
        <f t="shared" si="1"/>
        <v>73100</v>
      </c>
    </row>
    <row r="80" spans="1:7" ht="31.5" x14ac:dyDescent="0.25">
      <c r="A80" s="75">
        <v>72</v>
      </c>
      <c r="B80" s="75" t="s">
        <v>146</v>
      </c>
      <c r="C80" s="75" t="s">
        <v>147</v>
      </c>
      <c r="D80" s="76" t="s">
        <v>38</v>
      </c>
      <c r="E80" s="52">
        <f>Planilha!AD80</f>
        <v>15.86</v>
      </c>
      <c r="F80" s="61">
        <v>2500</v>
      </c>
      <c r="G80" s="6">
        <f t="shared" si="1"/>
        <v>39650</v>
      </c>
    </row>
    <row r="81" spans="1:7" ht="47.25" x14ac:dyDescent="0.25">
      <c r="A81" s="75">
        <v>73</v>
      </c>
      <c r="B81" s="75" t="s">
        <v>148</v>
      </c>
      <c r="C81" s="75" t="s">
        <v>149</v>
      </c>
      <c r="D81" s="76" t="s">
        <v>38</v>
      </c>
      <c r="E81" s="52">
        <f>Planilha!AD81</f>
        <v>6.38</v>
      </c>
      <c r="F81" s="61">
        <v>5000</v>
      </c>
      <c r="G81" s="6">
        <f t="shared" si="1"/>
        <v>31900</v>
      </c>
    </row>
    <row r="82" spans="1:7" ht="47.25" x14ac:dyDescent="0.25">
      <c r="A82" s="75">
        <v>74</v>
      </c>
      <c r="B82" s="75" t="s">
        <v>150</v>
      </c>
      <c r="C82" s="75" t="s">
        <v>151</v>
      </c>
      <c r="D82" s="76" t="s">
        <v>38</v>
      </c>
      <c r="E82" s="52">
        <f>Planilha!AD82</f>
        <v>11.33</v>
      </c>
      <c r="F82" s="61">
        <v>100</v>
      </c>
      <c r="G82" s="6">
        <f t="shared" si="1"/>
        <v>1133</v>
      </c>
    </row>
    <row r="83" spans="1:7" ht="47.25" x14ac:dyDescent="0.25">
      <c r="A83" s="75">
        <v>75</v>
      </c>
      <c r="B83" s="75" t="s">
        <v>152</v>
      </c>
      <c r="C83" s="75" t="s">
        <v>153</v>
      </c>
      <c r="D83" s="76" t="s">
        <v>38</v>
      </c>
      <c r="E83" s="52">
        <f>Planilha!AD83</f>
        <v>17.3</v>
      </c>
      <c r="F83" s="61">
        <v>5000</v>
      </c>
      <c r="G83" s="6">
        <f t="shared" si="1"/>
        <v>86500</v>
      </c>
    </row>
    <row r="84" spans="1:7" ht="15.75" customHeight="1" x14ac:dyDescent="0.25">
      <c r="A84" s="100" t="s">
        <v>154</v>
      </c>
      <c r="B84" s="101"/>
      <c r="C84" s="101"/>
      <c r="D84" s="101"/>
      <c r="E84" s="101"/>
      <c r="F84" s="101"/>
      <c r="G84" s="102"/>
    </row>
    <row r="85" spans="1:7" ht="31.5" x14ac:dyDescent="0.25">
      <c r="A85" s="75">
        <v>76</v>
      </c>
      <c r="B85" s="75" t="s">
        <v>155</v>
      </c>
      <c r="C85" s="75" t="s">
        <v>155</v>
      </c>
      <c r="D85" s="76" t="s">
        <v>156</v>
      </c>
      <c r="E85" s="52">
        <f>Planilha!AD85</f>
        <v>14.666666666666666</v>
      </c>
      <c r="F85" s="61">
        <v>150</v>
      </c>
      <c r="G85" s="6">
        <f t="shared" ref="G85:G103" si="2">E85*F85</f>
        <v>2200</v>
      </c>
    </row>
    <row r="86" spans="1:7" ht="47.25" x14ac:dyDescent="0.25">
      <c r="A86" s="75">
        <v>77</v>
      </c>
      <c r="B86" s="75" t="s">
        <v>157</v>
      </c>
      <c r="C86" s="75" t="s">
        <v>158</v>
      </c>
      <c r="D86" s="76" t="s">
        <v>27</v>
      </c>
      <c r="E86" s="52">
        <f>Planilha!AD86</f>
        <v>257.75</v>
      </c>
      <c r="F86" s="61">
        <v>10</v>
      </c>
      <c r="G86" s="6">
        <f t="shared" si="2"/>
        <v>2577.5</v>
      </c>
    </row>
    <row r="87" spans="1:7" ht="47.25" x14ac:dyDescent="0.25">
      <c r="A87" s="75">
        <v>78</v>
      </c>
      <c r="B87" s="75" t="s">
        <v>159</v>
      </c>
      <c r="C87" s="75" t="s">
        <v>158</v>
      </c>
      <c r="D87" s="76" t="s">
        <v>27</v>
      </c>
      <c r="E87" s="52">
        <f>Planilha!AD87</f>
        <v>257.75</v>
      </c>
      <c r="F87" s="61">
        <v>10</v>
      </c>
      <c r="G87" s="6">
        <f t="shared" si="2"/>
        <v>2577.5</v>
      </c>
    </row>
    <row r="88" spans="1:7" ht="47.25" x14ac:dyDescent="0.25">
      <c r="A88" s="75">
        <v>79</v>
      </c>
      <c r="B88" s="75" t="s">
        <v>160</v>
      </c>
      <c r="C88" s="75" t="s">
        <v>158</v>
      </c>
      <c r="D88" s="76" t="s">
        <v>27</v>
      </c>
      <c r="E88" s="52">
        <f>Planilha!AD88</f>
        <v>366.2</v>
      </c>
      <c r="F88" s="61">
        <v>10</v>
      </c>
      <c r="G88" s="6">
        <f t="shared" si="2"/>
        <v>3662</v>
      </c>
    </row>
    <row r="89" spans="1:7" ht="47.25" x14ac:dyDescent="0.25">
      <c r="A89" s="75">
        <v>80</v>
      </c>
      <c r="B89" s="75" t="s">
        <v>161</v>
      </c>
      <c r="C89" s="75" t="s">
        <v>162</v>
      </c>
      <c r="D89" s="76" t="s">
        <v>163</v>
      </c>
      <c r="E89" s="52">
        <f>Planilha!AD89</f>
        <v>200</v>
      </c>
      <c r="F89" s="61">
        <v>10</v>
      </c>
      <c r="G89" s="6">
        <f t="shared" si="2"/>
        <v>2000</v>
      </c>
    </row>
    <row r="90" spans="1:7" ht="31.5" x14ac:dyDescent="0.25">
      <c r="A90" s="75">
        <v>81</v>
      </c>
      <c r="B90" s="75" t="s">
        <v>164</v>
      </c>
      <c r="C90" s="75" t="s">
        <v>165</v>
      </c>
      <c r="D90" s="76" t="s">
        <v>166</v>
      </c>
      <c r="E90" s="52">
        <f>Planilha!AD90</f>
        <v>108.2</v>
      </c>
      <c r="F90" s="61">
        <v>10</v>
      </c>
      <c r="G90" s="6">
        <f t="shared" si="2"/>
        <v>1082</v>
      </c>
    </row>
    <row r="91" spans="1:7" ht="63" x14ac:dyDescent="0.25">
      <c r="A91" s="75">
        <v>82</v>
      </c>
      <c r="B91" s="75" t="s">
        <v>167</v>
      </c>
      <c r="C91" s="75" t="s">
        <v>168</v>
      </c>
      <c r="D91" s="76" t="s">
        <v>166</v>
      </c>
      <c r="E91" s="52">
        <f>Planilha!AD91</f>
        <v>147.5</v>
      </c>
      <c r="F91" s="61">
        <v>10</v>
      </c>
      <c r="G91" s="6">
        <f t="shared" si="2"/>
        <v>1475</v>
      </c>
    </row>
    <row r="92" spans="1:7" ht="15.75" x14ac:dyDescent="0.25">
      <c r="A92" s="75">
        <v>83</v>
      </c>
      <c r="B92" s="75" t="s">
        <v>169</v>
      </c>
      <c r="C92" s="75" t="s">
        <v>169</v>
      </c>
      <c r="D92" s="76" t="s">
        <v>27</v>
      </c>
      <c r="E92" s="52">
        <f>Planilha!AD92</f>
        <v>145.4</v>
      </c>
      <c r="F92" s="61">
        <v>10</v>
      </c>
      <c r="G92" s="6">
        <f t="shared" si="2"/>
        <v>1454</v>
      </c>
    </row>
    <row r="93" spans="1:7" ht="47.25" x14ac:dyDescent="0.25">
      <c r="A93" s="75">
        <v>84</v>
      </c>
      <c r="B93" s="75" t="s">
        <v>170</v>
      </c>
      <c r="C93" s="75" t="s">
        <v>171</v>
      </c>
      <c r="D93" s="76" t="s">
        <v>163</v>
      </c>
      <c r="E93" s="52">
        <f>Planilha!AD93</f>
        <v>99</v>
      </c>
      <c r="F93" s="61">
        <v>10</v>
      </c>
      <c r="G93" s="6">
        <f t="shared" si="2"/>
        <v>990</v>
      </c>
    </row>
    <row r="94" spans="1:7" ht="63" x14ac:dyDescent="0.25">
      <c r="A94" s="75">
        <v>85</v>
      </c>
      <c r="B94" s="75" t="s">
        <v>172</v>
      </c>
      <c r="C94" s="75" t="s">
        <v>173</v>
      </c>
      <c r="D94" s="76" t="s">
        <v>174</v>
      </c>
      <c r="E94" s="52">
        <f>Planilha!AD94</f>
        <v>500.93</v>
      </c>
      <c r="F94" s="61">
        <v>5</v>
      </c>
      <c r="G94" s="6">
        <f t="shared" si="2"/>
        <v>2504.65</v>
      </c>
    </row>
    <row r="95" spans="1:7" ht="15.75" x14ac:dyDescent="0.25">
      <c r="A95" s="75">
        <v>86</v>
      </c>
      <c r="B95" s="75" t="s">
        <v>175</v>
      </c>
      <c r="C95" s="75" t="s">
        <v>176</v>
      </c>
      <c r="D95" s="76" t="s">
        <v>166</v>
      </c>
      <c r="E95" s="52">
        <f>Planilha!AD95</f>
        <v>145.375</v>
      </c>
      <c r="F95" s="61">
        <v>10</v>
      </c>
      <c r="G95" s="6">
        <f t="shared" si="2"/>
        <v>1453.75</v>
      </c>
    </row>
    <row r="96" spans="1:7" ht="47.25" x14ac:dyDescent="0.25">
      <c r="A96" s="75">
        <v>87</v>
      </c>
      <c r="B96" s="75" t="s">
        <v>177</v>
      </c>
      <c r="C96" s="75" t="s">
        <v>178</v>
      </c>
      <c r="D96" s="76" t="s">
        <v>166</v>
      </c>
      <c r="E96" s="52">
        <f>Planilha!AD96</f>
        <v>163.81066666666666</v>
      </c>
      <c r="F96" s="61">
        <v>10</v>
      </c>
      <c r="G96" s="6">
        <f t="shared" si="2"/>
        <v>1638.1066666666666</v>
      </c>
    </row>
    <row r="97" spans="1:7" ht="47.25" x14ac:dyDescent="0.25">
      <c r="A97" s="75">
        <v>88</v>
      </c>
      <c r="B97" s="75" t="s">
        <v>179</v>
      </c>
      <c r="C97" s="75" t="s">
        <v>180</v>
      </c>
      <c r="D97" s="76" t="s">
        <v>166</v>
      </c>
      <c r="E97" s="52">
        <f>Planilha!AD97</f>
        <v>134.71703703703704</v>
      </c>
      <c r="F97" s="61">
        <v>10</v>
      </c>
      <c r="G97" s="6">
        <f t="shared" si="2"/>
        <v>1347.1703703703704</v>
      </c>
    </row>
    <row r="98" spans="1:7" ht="47.25" x14ac:dyDescent="0.25">
      <c r="A98" s="75">
        <v>89</v>
      </c>
      <c r="B98" s="75" t="s">
        <v>181</v>
      </c>
      <c r="C98" s="75" t="s">
        <v>180</v>
      </c>
      <c r="D98" s="76" t="s">
        <v>166</v>
      </c>
      <c r="E98" s="52">
        <f>Planilha!AD98</f>
        <v>157.01185185185184</v>
      </c>
      <c r="F98" s="61">
        <v>5</v>
      </c>
      <c r="G98" s="6">
        <f t="shared" si="2"/>
        <v>785.05925925925919</v>
      </c>
    </row>
    <row r="99" spans="1:7" ht="31.5" x14ac:dyDescent="0.25">
      <c r="A99" s="75">
        <v>90</v>
      </c>
      <c r="B99" s="75" t="s">
        <v>182</v>
      </c>
      <c r="C99" s="75" t="s">
        <v>183</v>
      </c>
      <c r="D99" s="76" t="s">
        <v>184</v>
      </c>
      <c r="E99" s="52">
        <f>Planilha!AD99</f>
        <v>837.5</v>
      </c>
      <c r="F99" s="61">
        <v>15</v>
      </c>
      <c r="G99" s="6">
        <f t="shared" si="2"/>
        <v>12562.5</v>
      </c>
    </row>
    <row r="100" spans="1:7" ht="78.75" x14ac:dyDescent="0.25">
      <c r="A100" s="75">
        <v>91</v>
      </c>
      <c r="B100" s="75" t="s">
        <v>185</v>
      </c>
      <c r="C100" s="75" t="s">
        <v>186</v>
      </c>
      <c r="D100" s="76" t="s">
        <v>174</v>
      </c>
      <c r="E100" s="52">
        <f>Planilha!AD100</f>
        <v>647.76888888888891</v>
      </c>
      <c r="F100" s="61">
        <v>10</v>
      </c>
      <c r="G100" s="6">
        <f t="shared" si="2"/>
        <v>6477.6888888888889</v>
      </c>
    </row>
    <row r="101" spans="1:7" ht="47.25" x14ac:dyDescent="0.25">
      <c r="A101" s="75">
        <v>92</v>
      </c>
      <c r="B101" s="75" t="s">
        <v>187</v>
      </c>
      <c r="C101" s="75" t="s">
        <v>188</v>
      </c>
      <c r="D101" s="76" t="s">
        <v>189</v>
      </c>
      <c r="E101" s="52">
        <f>Planilha!AD101</f>
        <v>768.88</v>
      </c>
      <c r="F101" s="61">
        <v>10</v>
      </c>
      <c r="G101" s="6">
        <f t="shared" si="2"/>
        <v>7688.8</v>
      </c>
    </row>
    <row r="102" spans="1:7" ht="15.75" customHeight="1" x14ac:dyDescent="0.25">
      <c r="A102" s="104" t="s">
        <v>190</v>
      </c>
      <c r="B102" s="105"/>
      <c r="C102" s="105"/>
      <c r="D102" s="105"/>
      <c r="E102" s="105"/>
      <c r="F102" s="105"/>
      <c r="G102" s="106"/>
    </row>
    <row r="103" spans="1:7" ht="31.5" x14ac:dyDescent="0.25">
      <c r="A103" s="77">
        <v>93</v>
      </c>
      <c r="B103" s="77" t="s">
        <v>191</v>
      </c>
      <c r="C103" s="77" t="s">
        <v>192</v>
      </c>
      <c r="D103" s="77" t="s">
        <v>193</v>
      </c>
      <c r="E103" s="52">
        <f>Planilha!AD103</f>
        <v>505.01749999999998</v>
      </c>
      <c r="F103" s="61">
        <v>15</v>
      </c>
      <c r="G103" s="6">
        <f t="shared" si="2"/>
        <v>7575.2624999999998</v>
      </c>
    </row>
    <row r="104" spans="1:7" ht="15.75" x14ac:dyDescent="0.25">
      <c r="A104" s="77">
        <v>94</v>
      </c>
      <c r="B104" s="77" t="s">
        <v>194</v>
      </c>
      <c r="C104" s="77" t="s">
        <v>195</v>
      </c>
      <c r="D104" s="77" t="s">
        <v>163</v>
      </c>
      <c r="E104" s="52">
        <f>Planilha!AD104</f>
        <v>63.783333333333331</v>
      </c>
      <c r="F104" s="61">
        <v>80</v>
      </c>
      <c r="G104" s="6">
        <f>E104*F104</f>
        <v>5102.6666666666661</v>
      </c>
    </row>
    <row r="105" spans="1:7" ht="15.75" x14ac:dyDescent="0.25">
      <c r="A105" s="77">
        <v>95</v>
      </c>
      <c r="B105" s="77" t="s">
        <v>196</v>
      </c>
      <c r="C105" s="77" t="s">
        <v>197</v>
      </c>
      <c r="D105" s="77" t="s">
        <v>198</v>
      </c>
      <c r="E105" s="52">
        <f>Planilha!AD105</f>
        <v>10.81</v>
      </c>
      <c r="F105" s="61">
        <v>500</v>
      </c>
      <c r="G105" s="6">
        <f>E105*F105</f>
        <v>5405</v>
      </c>
    </row>
    <row r="106" spans="1:7" ht="21" x14ac:dyDescent="0.25">
      <c r="A106" s="103" t="s">
        <v>223</v>
      </c>
      <c r="B106" s="103"/>
      <c r="C106" s="103"/>
      <c r="D106" s="103"/>
      <c r="E106" s="103"/>
      <c r="F106" s="103"/>
      <c r="G106" s="59">
        <f>SUM(G3:G105)</f>
        <v>985120.40114992892</v>
      </c>
    </row>
  </sheetData>
  <mergeCells count="10">
    <mergeCell ref="A15:G15"/>
    <mergeCell ref="A2:G2"/>
    <mergeCell ref="A106:F106"/>
    <mergeCell ref="A102:G102"/>
    <mergeCell ref="A84:G84"/>
    <mergeCell ref="A64:G64"/>
    <mergeCell ref="A44:G44"/>
    <mergeCell ref="A29:G29"/>
    <mergeCell ref="A21:G21"/>
    <mergeCell ref="A17:G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zoomScaleNormal="100" workbookViewId="0">
      <selection activeCell="H1" sqref="H1"/>
    </sheetView>
  </sheetViews>
  <sheetFormatPr defaultRowHeight="15" x14ac:dyDescent="0.25"/>
  <cols>
    <col min="1" max="1" width="5.7109375" style="71" bestFit="1" customWidth="1"/>
    <col min="2" max="2" width="50.140625" style="71" bestFit="1" customWidth="1"/>
    <col min="3" max="3" width="58.42578125" style="71" customWidth="1"/>
    <col min="4" max="4" width="33.28515625" style="71" customWidth="1"/>
    <col min="5" max="5" width="17.85546875" style="1" bestFit="1" customWidth="1"/>
    <col min="6" max="6" width="11.85546875" style="71" customWidth="1"/>
    <col min="7" max="7" width="22.140625" style="87" bestFit="1" customWidth="1"/>
    <col min="8" max="11" width="11.7109375" style="1" bestFit="1" customWidth="1"/>
    <col min="12" max="12" width="10.140625" style="1" bestFit="1" customWidth="1"/>
    <col min="13" max="13" width="11.7109375" style="1" bestFit="1" customWidth="1"/>
    <col min="14" max="17" width="10.140625" style="1" bestFit="1" customWidth="1"/>
    <col min="18" max="18" width="11.140625" style="1" customWidth="1"/>
    <col min="19" max="19" width="10.140625" style="1" bestFit="1" customWidth="1"/>
    <col min="20" max="20" width="8.85546875" style="1" bestFit="1" customWidth="1"/>
    <col min="21" max="21" width="11.7109375" style="1" bestFit="1" customWidth="1"/>
    <col min="22" max="22" width="11.7109375" style="1" customWidth="1"/>
    <col min="23" max="23" width="17" style="1" customWidth="1"/>
    <col min="24" max="24" width="12" style="1" customWidth="1"/>
    <col min="25" max="25" width="11.85546875" style="1" customWidth="1"/>
    <col min="26" max="28" width="9.140625" style="1"/>
    <col min="29" max="29" width="10.140625" style="1" bestFit="1" customWidth="1"/>
    <col min="30" max="30" width="19.140625" style="42" bestFit="1" customWidth="1"/>
    <col min="31" max="35" width="9.140625" style="1"/>
  </cols>
  <sheetData>
    <row r="1" spans="1:34" ht="110.25" x14ac:dyDescent="0.25">
      <c r="A1" s="65" t="s">
        <v>0</v>
      </c>
      <c r="B1" s="65" t="s">
        <v>1</v>
      </c>
      <c r="C1" s="65" t="s">
        <v>2</v>
      </c>
      <c r="D1" s="66" t="s">
        <v>3</v>
      </c>
      <c r="E1" s="46" t="s">
        <v>201</v>
      </c>
      <c r="F1" s="65" t="s">
        <v>200</v>
      </c>
      <c r="G1" s="79" t="s">
        <v>199</v>
      </c>
      <c r="H1" s="15" t="s">
        <v>202</v>
      </c>
      <c r="I1" s="15" t="s">
        <v>203</v>
      </c>
      <c r="J1" s="15" t="s">
        <v>204</v>
      </c>
      <c r="K1" s="15" t="s">
        <v>205</v>
      </c>
      <c r="L1" s="15" t="s">
        <v>206</v>
      </c>
      <c r="M1" s="15" t="s">
        <v>207</v>
      </c>
      <c r="N1" s="15" t="s">
        <v>208</v>
      </c>
      <c r="O1" s="15" t="s">
        <v>209</v>
      </c>
      <c r="P1" s="15" t="s">
        <v>210</v>
      </c>
      <c r="Q1" s="15" t="s">
        <v>211</v>
      </c>
      <c r="R1" s="15" t="s">
        <v>212</v>
      </c>
      <c r="S1" s="15" t="s">
        <v>213</v>
      </c>
      <c r="T1" s="16" t="s">
        <v>214</v>
      </c>
      <c r="U1" s="16" t="s">
        <v>215</v>
      </c>
      <c r="V1" s="16" t="s">
        <v>216</v>
      </c>
      <c r="W1" s="16" t="s">
        <v>217</v>
      </c>
      <c r="X1" s="16" t="s">
        <v>218</v>
      </c>
      <c r="Y1" s="16" t="s">
        <v>219</v>
      </c>
      <c r="Z1" s="16" t="s">
        <v>220</v>
      </c>
      <c r="AA1" s="17" t="str">
        <f>[1]Planilha1!AA1</f>
        <v>E2SA</v>
      </c>
      <c r="AB1" s="17" t="str">
        <f>[1]Planilha1!AB1</f>
        <v>Q2</v>
      </c>
      <c r="AC1" s="8" t="s">
        <v>221</v>
      </c>
      <c r="AD1" s="10" t="s">
        <v>222</v>
      </c>
    </row>
    <row r="2" spans="1:34" ht="15.75" x14ac:dyDescent="0.25">
      <c r="A2" s="107" t="s">
        <v>4</v>
      </c>
      <c r="B2" s="108"/>
      <c r="C2" s="108"/>
      <c r="D2" s="108"/>
      <c r="E2" s="47"/>
      <c r="F2" s="80"/>
      <c r="G2" s="8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8"/>
    </row>
    <row r="3" spans="1:34" ht="15.75" x14ac:dyDescent="0.25">
      <c r="A3" s="67">
        <v>1</v>
      </c>
      <c r="B3" s="67" t="s">
        <v>5</v>
      </c>
      <c r="C3" s="67" t="s">
        <v>6</v>
      </c>
      <c r="D3" s="68" t="s">
        <v>7</v>
      </c>
      <c r="E3" s="48">
        <v>61.67</v>
      </c>
      <c r="F3" s="68">
        <v>526</v>
      </c>
      <c r="G3" s="81">
        <v>40.5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52">
        <f t="shared" ref="AD3:AD34" si="0">E3</f>
        <v>61.67</v>
      </c>
    </row>
    <row r="4" spans="1:34" ht="47.25" x14ac:dyDescent="0.25">
      <c r="A4" s="67">
        <v>2</v>
      </c>
      <c r="B4" s="67" t="s">
        <v>10</v>
      </c>
      <c r="C4" s="67" t="s">
        <v>11</v>
      </c>
      <c r="D4" s="68" t="s">
        <v>8</v>
      </c>
      <c r="E4" s="48">
        <v>61.67</v>
      </c>
      <c r="F4" s="68">
        <v>448</v>
      </c>
      <c r="G4" s="81">
        <v>42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52">
        <f t="shared" si="0"/>
        <v>61.67</v>
      </c>
      <c r="AH4" s="42"/>
    </row>
    <row r="5" spans="1:34" ht="47.25" x14ac:dyDescent="0.25">
      <c r="A5" s="67">
        <v>3</v>
      </c>
      <c r="B5" s="67" t="s">
        <v>12</v>
      </c>
      <c r="C5" s="67" t="s">
        <v>9</v>
      </c>
      <c r="D5" s="68" t="s">
        <v>8</v>
      </c>
      <c r="E5" s="48">
        <v>61.67</v>
      </c>
      <c r="F5" s="68">
        <v>446</v>
      </c>
      <c r="G5" s="81">
        <v>42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52">
        <f t="shared" si="0"/>
        <v>61.67</v>
      </c>
    </row>
    <row r="6" spans="1:34" ht="15.75" x14ac:dyDescent="0.25">
      <c r="A6" s="67">
        <v>4</v>
      </c>
      <c r="B6" s="67" t="s">
        <v>13</v>
      </c>
      <c r="C6" s="67" t="s">
        <v>14</v>
      </c>
      <c r="D6" s="68" t="s">
        <v>8</v>
      </c>
      <c r="E6" s="49">
        <v>31.42</v>
      </c>
      <c r="F6" s="68">
        <v>528</v>
      </c>
      <c r="G6" s="81">
        <v>27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52">
        <f t="shared" si="0"/>
        <v>31.42</v>
      </c>
    </row>
    <row r="7" spans="1:34" ht="78.75" x14ac:dyDescent="0.25">
      <c r="A7" s="67">
        <v>5</v>
      </c>
      <c r="B7" s="67" t="s">
        <v>16</v>
      </c>
      <c r="C7" s="67" t="s">
        <v>15</v>
      </c>
      <c r="D7" s="68" t="s">
        <v>8</v>
      </c>
      <c r="E7" s="48">
        <v>31.42</v>
      </c>
      <c r="F7" s="68">
        <v>466</v>
      </c>
      <c r="G7" s="81">
        <v>23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2">
        <f t="shared" si="0"/>
        <v>31.42</v>
      </c>
    </row>
    <row r="8" spans="1:34" ht="78.75" x14ac:dyDescent="0.25">
      <c r="A8" s="67">
        <v>6</v>
      </c>
      <c r="B8" s="67" t="s">
        <v>17</v>
      </c>
      <c r="C8" s="67" t="s">
        <v>15</v>
      </c>
      <c r="D8" s="68" t="s">
        <v>8</v>
      </c>
      <c r="E8" s="48">
        <v>31.42</v>
      </c>
      <c r="F8" s="68">
        <v>465</v>
      </c>
      <c r="G8" s="81">
        <v>23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52">
        <f t="shared" si="0"/>
        <v>31.42</v>
      </c>
    </row>
    <row r="9" spans="1:34" ht="15.75" x14ac:dyDescent="0.25">
      <c r="A9" s="67">
        <v>7</v>
      </c>
      <c r="B9" s="67" t="s">
        <v>18</v>
      </c>
      <c r="C9" s="67" t="s">
        <v>14</v>
      </c>
      <c r="D9" s="68" t="s">
        <v>8</v>
      </c>
      <c r="E9" s="48">
        <v>57.37</v>
      </c>
      <c r="F9" s="68">
        <v>531</v>
      </c>
      <c r="G9" s="81">
        <v>40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52">
        <f t="shared" si="0"/>
        <v>57.37</v>
      </c>
    </row>
    <row r="10" spans="1:34" ht="31.5" x14ac:dyDescent="0.25">
      <c r="A10" s="67">
        <v>8</v>
      </c>
      <c r="B10" s="67" t="s">
        <v>20</v>
      </c>
      <c r="C10" s="67" t="s">
        <v>19</v>
      </c>
      <c r="D10" s="68" t="s">
        <v>8</v>
      </c>
      <c r="E10" s="48">
        <v>29.87</v>
      </c>
      <c r="F10" s="68">
        <v>474</v>
      </c>
      <c r="G10" s="81">
        <v>27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52">
        <f t="shared" si="0"/>
        <v>29.87</v>
      </c>
    </row>
    <row r="11" spans="1:34" ht="31.5" x14ac:dyDescent="0.25">
      <c r="A11" s="67">
        <v>9</v>
      </c>
      <c r="B11" s="67" t="s">
        <v>21</v>
      </c>
      <c r="C11" s="67" t="s">
        <v>19</v>
      </c>
      <c r="D11" s="68" t="s">
        <v>8</v>
      </c>
      <c r="E11" s="48">
        <v>29.87</v>
      </c>
      <c r="F11" s="68">
        <v>473</v>
      </c>
      <c r="G11" s="81">
        <v>57.1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52">
        <f t="shared" si="0"/>
        <v>29.87</v>
      </c>
    </row>
    <row r="12" spans="1:34" ht="15.75" x14ac:dyDescent="0.25">
      <c r="A12" s="67">
        <v>10</v>
      </c>
      <c r="B12" s="67" t="s">
        <v>22</v>
      </c>
      <c r="C12" s="67" t="s">
        <v>14</v>
      </c>
      <c r="D12" s="68" t="s">
        <v>8</v>
      </c>
      <c r="E12" s="48">
        <v>57.37</v>
      </c>
      <c r="F12" s="68">
        <v>532</v>
      </c>
      <c r="G12" s="81">
        <v>22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52">
        <f t="shared" si="0"/>
        <v>57.37</v>
      </c>
    </row>
    <row r="13" spans="1:34" ht="63" x14ac:dyDescent="0.25">
      <c r="A13" s="67">
        <v>11</v>
      </c>
      <c r="B13" s="67" t="s">
        <v>24</v>
      </c>
      <c r="C13" s="67" t="s">
        <v>23</v>
      </c>
      <c r="D13" s="68" t="s">
        <v>7</v>
      </c>
      <c r="E13" s="48">
        <v>22.17</v>
      </c>
      <c r="F13" s="68">
        <v>480</v>
      </c>
      <c r="G13" s="81">
        <v>20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52">
        <f t="shared" si="0"/>
        <v>22.17</v>
      </c>
    </row>
    <row r="14" spans="1:34" ht="63" x14ac:dyDescent="0.25">
      <c r="A14" s="67">
        <v>12</v>
      </c>
      <c r="B14" s="67" t="s">
        <v>25</v>
      </c>
      <c r="C14" s="67" t="s">
        <v>23</v>
      </c>
      <c r="D14" s="68" t="s">
        <v>8</v>
      </c>
      <c r="E14" s="48">
        <v>22.17</v>
      </c>
      <c r="F14" s="68">
        <v>479</v>
      </c>
      <c r="G14" s="81">
        <v>20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52">
        <f t="shared" si="0"/>
        <v>22.17</v>
      </c>
    </row>
    <row r="15" spans="1:34" ht="15.75" customHeight="1" x14ac:dyDescent="0.25">
      <c r="A15" s="107" t="s">
        <v>26</v>
      </c>
      <c r="B15" s="108"/>
      <c r="C15" s="108"/>
      <c r="D15" s="108"/>
      <c r="E15" s="47"/>
      <c r="F15" s="80"/>
      <c r="G15" s="81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53"/>
    </row>
    <row r="16" spans="1:34" ht="94.5" x14ac:dyDescent="0.25">
      <c r="A16" s="67">
        <v>13</v>
      </c>
      <c r="B16" s="67" t="s">
        <v>28</v>
      </c>
      <c r="C16" s="67" t="s">
        <v>29</v>
      </c>
      <c r="D16" s="68" t="s">
        <v>27</v>
      </c>
      <c r="E16" s="48">
        <v>509.29</v>
      </c>
      <c r="F16" s="68"/>
      <c r="G16" s="8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52">
        <f t="shared" si="0"/>
        <v>509.29</v>
      </c>
    </row>
    <row r="17" spans="1:30" ht="15.75" x14ac:dyDescent="0.25">
      <c r="A17" s="107" t="s">
        <v>30</v>
      </c>
      <c r="B17" s="108"/>
      <c r="C17" s="108"/>
      <c r="D17" s="108"/>
      <c r="E17" s="47"/>
      <c r="F17" s="80"/>
      <c r="G17" s="81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8"/>
    </row>
    <row r="18" spans="1:30" ht="47.25" x14ac:dyDescent="0.25">
      <c r="A18" s="67">
        <v>14</v>
      </c>
      <c r="B18" s="67" t="s">
        <v>31</v>
      </c>
      <c r="C18" s="67" t="s">
        <v>32</v>
      </c>
      <c r="D18" s="68" t="s">
        <v>33</v>
      </c>
      <c r="E18" s="48">
        <v>57.23</v>
      </c>
      <c r="F18" s="68">
        <v>212</v>
      </c>
      <c r="G18" s="81">
        <v>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52">
        <f t="shared" si="0"/>
        <v>57.23</v>
      </c>
    </row>
    <row r="19" spans="1:30" ht="47.25" x14ac:dyDescent="0.25">
      <c r="A19" s="67">
        <v>15</v>
      </c>
      <c r="B19" s="67" t="s">
        <v>31</v>
      </c>
      <c r="C19" s="67" t="s">
        <v>34</v>
      </c>
      <c r="D19" s="68" t="s">
        <v>33</v>
      </c>
      <c r="E19" s="48">
        <v>57.23</v>
      </c>
      <c r="F19" s="68">
        <v>213</v>
      </c>
      <c r="G19" s="81">
        <v>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52">
        <f t="shared" si="0"/>
        <v>57.23</v>
      </c>
    </row>
    <row r="20" spans="1:30" ht="31.5" x14ac:dyDescent="0.25">
      <c r="A20" s="67">
        <v>16</v>
      </c>
      <c r="B20" s="67" t="s">
        <v>35</v>
      </c>
      <c r="C20" s="67" t="s">
        <v>36</v>
      </c>
      <c r="D20" s="68" t="s">
        <v>33</v>
      </c>
      <c r="E20" s="48">
        <v>37.42</v>
      </c>
      <c r="F20" s="68">
        <v>215</v>
      </c>
      <c r="G20" s="81">
        <v>5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52">
        <f t="shared" si="0"/>
        <v>37.42</v>
      </c>
    </row>
    <row r="21" spans="1:30" ht="15.75" customHeight="1" x14ac:dyDescent="0.25">
      <c r="A21" s="107" t="s">
        <v>37</v>
      </c>
      <c r="B21" s="108"/>
      <c r="C21" s="108"/>
      <c r="D21" s="108"/>
      <c r="E21" s="47"/>
      <c r="F21" s="80"/>
      <c r="G21" s="81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8"/>
    </row>
    <row r="22" spans="1:30" ht="47.25" x14ac:dyDescent="0.25">
      <c r="A22" s="67">
        <v>17</v>
      </c>
      <c r="B22" s="67" t="s">
        <v>39</v>
      </c>
      <c r="C22" s="67" t="s">
        <v>40</v>
      </c>
      <c r="D22" s="68" t="s">
        <v>38</v>
      </c>
      <c r="E22" s="48">
        <v>4.84</v>
      </c>
      <c r="F22" s="82"/>
      <c r="G22" s="8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52">
        <f t="shared" si="0"/>
        <v>4.84</v>
      </c>
    </row>
    <row r="23" spans="1:30" ht="94.5" x14ac:dyDescent="0.25">
      <c r="A23" s="67">
        <v>18</v>
      </c>
      <c r="B23" s="67" t="s">
        <v>41</v>
      </c>
      <c r="C23" s="67" t="s">
        <v>42</v>
      </c>
      <c r="D23" s="68" t="s">
        <v>43</v>
      </c>
      <c r="E23" s="48">
        <v>141</v>
      </c>
      <c r="F23" s="68">
        <v>335</v>
      </c>
      <c r="G23" s="81">
        <v>95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52">
        <f t="shared" si="0"/>
        <v>141</v>
      </c>
    </row>
    <row r="24" spans="1:30" ht="78.75" x14ac:dyDescent="0.25">
      <c r="A24" s="67">
        <v>19</v>
      </c>
      <c r="B24" s="67" t="s">
        <v>44</v>
      </c>
      <c r="C24" s="67" t="s">
        <v>45</v>
      </c>
      <c r="D24" s="68" t="s">
        <v>38</v>
      </c>
      <c r="E24" s="48">
        <v>6.42</v>
      </c>
      <c r="F24" s="68"/>
      <c r="G24" s="81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52">
        <f t="shared" si="0"/>
        <v>6.42</v>
      </c>
    </row>
    <row r="25" spans="1:30" ht="31.5" x14ac:dyDescent="0.25">
      <c r="A25" s="67">
        <v>20</v>
      </c>
      <c r="B25" s="67" t="s">
        <v>46</v>
      </c>
      <c r="C25" s="67" t="s">
        <v>47</v>
      </c>
      <c r="D25" s="68" t="s">
        <v>38</v>
      </c>
      <c r="E25" s="48">
        <v>1.25</v>
      </c>
      <c r="F25" s="68">
        <v>219</v>
      </c>
      <c r="G25" s="81">
        <v>2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52">
        <f t="shared" si="0"/>
        <v>1.25</v>
      </c>
    </row>
    <row r="26" spans="1:30" ht="33.75" x14ac:dyDescent="0.25">
      <c r="A26" s="67">
        <v>21</v>
      </c>
      <c r="B26" s="67" t="s">
        <v>48</v>
      </c>
      <c r="C26" s="67" t="s">
        <v>49</v>
      </c>
      <c r="D26" s="68" t="s">
        <v>38</v>
      </c>
      <c r="E26" s="48">
        <v>0.57999999999999996</v>
      </c>
      <c r="F26" s="68">
        <v>220</v>
      </c>
      <c r="G26" s="81">
        <v>250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2">
        <f t="shared" si="0"/>
        <v>0.57999999999999996</v>
      </c>
    </row>
    <row r="27" spans="1:30" ht="63" x14ac:dyDescent="0.25">
      <c r="A27" s="67">
        <v>22</v>
      </c>
      <c r="B27" s="67" t="s">
        <v>50</v>
      </c>
      <c r="C27" s="67" t="s">
        <v>51</v>
      </c>
      <c r="D27" s="68" t="s">
        <v>38</v>
      </c>
      <c r="E27" s="48">
        <v>5.33</v>
      </c>
      <c r="F27" s="68">
        <v>290</v>
      </c>
      <c r="G27" s="81">
        <v>2.1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52">
        <f t="shared" si="0"/>
        <v>5.33</v>
      </c>
    </row>
    <row r="28" spans="1:30" ht="47.25" x14ac:dyDescent="0.25">
      <c r="A28" s="67">
        <v>23</v>
      </c>
      <c r="B28" s="67" t="s">
        <v>52</v>
      </c>
      <c r="C28" s="67" t="s">
        <v>53</v>
      </c>
      <c r="D28" s="68" t="s">
        <v>38</v>
      </c>
      <c r="E28" s="48">
        <f>0.18*300</f>
        <v>54</v>
      </c>
      <c r="F28" s="68">
        <v>291</v>
      </c>
      <c r="G28" s="81">
        <v>2.2999999999999998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2">
        <f t="shared" si="0"/>
        <v>54</v>
      </c>
    </row>
    <row r="29" spans="1:30" ht="31.5" customHeight="1" x14ac:dyDescent="0.25">
      <c r="A29" s="107" t="s">
        <v>54</v>
      </c>
      <c r="B29" s="108"/>
      <c r="C29" s="108"/>
      <c r="D29" s="108"/>
      <c r="E29" s="47"/>
      <c r="F29" s="80"/>
      <c r="G29" s="81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8"/>
    </row>
    <row r="30" spans="1:30" ht="15.75" x14ac:dyDescent="0.25">
      <c r="A30" s="67">
        <v>24</v>
      </c>
      <c r="B30" s="67" t="s">
        <v>55</v>
      </c>
      <c r="C30" s="67" t="s">
        <v>56</v>
      </c>
      <c r="D30" s="68" t="s">
        <v>57</v>
      </c>
      <c r="E30" s="48"/>
      <c r="F30" s="68">
        <v>89</v>
      </c>
      <c r="G30" s="81">
        <v>20</v>
      </c>
      <c r="H30" s="19">
        <v>40</v>
      </c>
      <c r="I30" s="24">
        <v>20</v>
      </c>
      <c r="J30" s="12">
        <v>49</v>
      </c>
      <c r="K30" s="13">
        <v>30</v>
      </c>
      <c r="L30" s="18"/>
      <c r="M30" s="13">
        <v>16</v>
      </c>
      <c r="N30" s="18"/>
      <c r="O30" s="20"/>
      <c r="P30" s="12">
        <v>12.21</v>
      </c>
      <c r="Q30" s="18"/>
      <c r="R30" s="18"/>
      <c r="S30" s="18"/>
      <c r="T30" s="18"/>
      <c r="U30" s="18"/>
      <c r="V30" s="18"/>
      <c r="W30" s="18"/>
      <c r="X30" s="18"/>
      <c r="Y30" s="18"/>
      <c r="Z30" s="14"/>
      <c r="AA30" s="14"/>
      <c r="AB30" s="14"/>
      <c r="AC30" s="14"/>
      <c r="AD30" s="41">
        <f>AVERAGE(G30:AC30)</f>
        <v>26.744285714285716</v>
      </c>
    </row>
    <row r="31" spans="1:30" ht="31.5" x14ac:dyDescent="0.25">
      <c r="A31" s="67">
        <v>25</v>
      </c>
      <c r="B31" s="67" t="s">
        <v>58</v>
      </c>
      <c r="C31" s="67" t="s">
        <v>59</v>
      </c>
      <c r="D31" s="68" t="s">
        <v>27</v>
      </c>
      <c r="E31" s="48"/>
      <c r="F31" s="68"/>
      <c r="G31" s="81"/>
      <c r="H31" s="22">
        <v>67.87</v>
      </c>
      <c r="I31" s="14"/>
      <c r="J31" s="2">
        <v>200</v>
      </c>
      <c r="K31" s="2">
        <v>200</v>
      </c>
      <c r="L31" s="14"/>
      <c r="M31" s="14"/>
      <c r="N31" s="14"/>
      <c r="O31" s="14"/>
      <c r="P31" s="14"/>
      <c r="Q31" s="14"/>
      <c r="R31" s="14"/>
      <c r="S31" s="2">
        <v>50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41">
        <f t="shared" ref="AD31:AD33" si="1">AVERAGE(G31:AC31)</f>
        <v>129.4675</v>
      </c>
    </row>
    <row r="32" spans="1:30" ht="31.5" x14ac:dyDescent="0.25">
      <c r="A32" s="67">
        <v>26</v>
      </c>
      <c r="B32" s="67" t="s">
        <v>60</v>
      </c>
      <c r="C32" s="67" t="s">
        <v>61</v>
      </c>
      <c r="D32" s="68" t="s">
        <v>27</v>
      </c>
      <c r="E32" s="48"/>
      <c r="F32" s="68"/>
      <c r="G32" s="81"/>
      <c r="H32" s="22">
        <v>80</v>
      </c>
      <c r="I32" s="14"/>
      <c r="J32" s="2">
        <v>200</v>
      </c>
      <c r="K32" s="2">
        <v>200</v>
      </c>
      <c r="L32" s="14"/>
      <c r="M32" s="14"/>
      <c r="N32" s="14"/>
      <c r="O32" s="14"/>
      <c r="P32" s="14"/>
      <c r="Q32" s="14"/>
      <c r="R32" s="14"/>
      <c r="S32" s="2">
        <v>50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41">
        <f t="shared" si="1"/>
        <v>132.5</v>
      </c>
    </row>
    <row r="33" spans="1:30" ht="31.5" x14ac:dyDescent="0.25">
      <c r="A33" s="67">
        <v>27</v>
      </c>
      <c r="B33" s="67" t="s">
        <v>62</v>
      </c>
      <c r="C33" s="67" t="s">
        <v>63</v>
      </c>
      <c r="D33" s="68" t="s">
        <v>27</v>
      </c>
      <c r="E33" s="48"/>
      <c r="F33" s="68"/>
      <c r="G33" s="81"/>
      <c r="H33" s="22">
        <v>67.87</v>
      </c>
      <c r="I33" s="14"/>
      <c r="J33" s="2">
        <v>200</v>
      </c>
      <c r="K33" s="2">
        <v>200</v>
      </c>
      <c r="L33" s="14"/>
      <c r="M33" s="14"/>
      <c r="N33" s="14"/>
      <c r="O33" s="14"/>
      <c r="P33" s="14"/>
      <c r="Q33" s="14"/>
      <c r="R33" s="14"/>
      <c r="S33" s="2">
        <v>50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41">
        <f t="shared" si="1"/>
        <v>129.4675</v>
      </c>
    </row>
    <row r="34" spans="1:30" ht="31.5" x14ac:dyDescent="0.25">
      <c r="A34" s="67">
        <v>28</v>
      </c>
      <c r="B34" s="67" t="s">
        <v>64</v>
      </c>
      <c r="C34" s="67" t="s">
        <v>65</v>
      </c>
      <c r="D34" s="68" t="s">
        <v>27</v>
      </c>
      <c r="E34" s="48">
        <v>57.9</v>
      </c>
      <c r="F34" s="68">
        <v>314</v>
      </c>
      <c r="G34" s="81">
        <v>20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52">
        <f t="shared" si="0"/>
        <v>57.9</v>
      </c>
    </row>
    <row r="35" spans="1:30" ht="31.5" x14ac:dyDescent="0.25">
      <c r="A35" s="67">
        <v>29</v>
      </c>
      <c r="B35" s="67" t="s">
        <v>66</v>
      </c>
      <c r="C35" s="67" t="s">
        <v>67</v>
      </c>
      <c r="D35" s="68" t="s">
        <v>68</v>
      </c>
      <c r="E35" s="48"/>
      <c r="F35" s="68">
        <v>116</v>
      </c>
      <c r="G35" s="81">
        <v>37.5</v>
      </c>
      <c r="H35" s="25">
        <v>110</v>
      </c>
      <c r="I35" s="18"/>
      <c r="J35" s="3">
        <v>70</v>
      </c>
      <c r="K35" s="18"/>
      <c r="L35" s="3">
        <f>37.5*2</f>
        <v>75</v>
      </c>
      <c r="M35" s="3">
        <v>100</v>
      </c>
      <c r="N35" s="18"/>
      <c r="O35" s="20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4"/>
      <c r="AA35" s="14"/>
      <c r="AB35" s="14"/>
      <c r="AC35" s="14"/>
      <c r="AD35" s="41">
        <f>AVERAGE(G35:AC35)</f>
        <v>78.5</v>
      </c>
    </row>
    <row r="36" spans="1:30" ht="31.5" x14ac:dyDescent="0.25">
      <c r="A36" s="67">
        <v>30</v>
      </c>
      <c r="B36" s="67" t="s">
        <v>69</v>
      </c>
      <c r="C36" s="67" t="s">
        <v>70</v>
      </c>
      <c r="D36" s="68" t="s">
        <v>68</v>
      </c>
      <c r="E36" s="48"/>
      <c r="F36" s="68">
        <v>117</v>
      </c>
      <c r="G36" s="81">
        <v>120</v>
      </c>
      <c r="H36" s="25">
        <v>120</v>
      </c>
      <c r="I36" s="18"/>
      <c r="J36" s="18"/>
      <c r="K36" s="18"/>
      <c r="L36" s="3">
        <f>37.5*4</f>
        <v>150</v>
      </c>
      <c r="M36" s="5">
        <f>M35*2</f>
        <v>200</v>
      </c>
      <c r="N36" s="18"/>
      <c r="O36" s="20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4"/>
      <c r="AB36" s="14"/>
      <c r="AC36" s="14"/>
      <c r="AD36" s="41">
        <f t="shared" ref="AD36:AD41" si="2">AVERAGE(G36:AC36)</f>
        <v>147.5</v>
      </c>
    </row>
    <row r="37" spans="1:30" ht="47.25" x14ac:dyDescent="0.25">
      <c r="A37" s="67">
        <v>31</v>
      </c>
      <c r="B37" s="67" t="s">
        <v>71</v>
      </c>
      <c r="C37" s="67" t="s">
        <v>72</v>
      </c>
      <c r="D37" s="68" t="s">
        <v>27</v>
      </c>
      <c r="E37" s="48"/>
      <c r="F37" s="68">
        <v>111</v>
      </c>
      <c r="G37" s="81">
        <v>100</v>
      </c>
      <c r="H37" s="18"/>
      <c r="I37" s="3">
        <v>250</v>
      </c>
      <c r="J37" s="18"/>
      <c r="K37" s="3">
        <v>500</v>
      </c>
      <c r="L37" s="3">
        <v>94.65</v>
      </c>
      <c r="M37" s="3">
        <f>230/26*16</f>
        <v>141.53846153846155</v>
      </c>
      <c r="N37" s="18"/>
      <c r="O37" s="20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4"/>
      <c r="AB37" s="14"/>
      <c r="AC37" s="14"/>
      <c r="AD37" s="41">
        <f t="shared" si="2"/>
        <v>217.2376923076923</v>
      </c>
    </row>
    <row r="38" spans="1:30" ht="47.25" x14ac:dyDescent="0.25">
      <c r="A38" s="67">
        <v>32</v>
      </c>
      <c r="B38" s="67" t="s">
        <v>73</v>
      </c>
      <c r="C38" s="67" t="s">
        <v>72</v>
      </c>
      <c r="D38" s="68" t="s">
        <v>27</v>
      </c>
      <c r="E38" s="48"/>
      <c r="F38" s="68">
        <v>112</v>
      </c>
      <c r="G38" s="81">
        <v>100</v>
      </c>
      <c r="H38" s="18"/>
      <c r="I38" s="3">
        <v>250</v>
      </c>
      <c r="J38" s="18"/>
      <c r="K38" s="3">
        <v>550</v>
      </c>
      <c r="L38" s="3">
        <v>94.65</v>
      </c>
      <c r="M38" s="3">
        <f t="shared" ref="M38" si="3">230/26*16</f>
        <v>141.53846153846155</v>
      </c>
      <c r="N38" s="18"/>
      <c r="O38" s="20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4"/>
      <c r="AB38" s="14"/>
      <c r="AC38" s="14"/>
      <c r="AD38" s="41">
        <f t="shared" si="2"/>
        <v>227.2376923076923</v>
      </c>
    </row>
    <row r="39" spans="1:30" ht="31.5" x14ac:dyDescent="0.25">
      <c r="A39" s="67">
        <v>33</v>
      </c>
      <c r="B39" s="67" t="s">
        <v>74</v>
      </c>
      <c r="C39" s="67" t="s">
        <v>75</v>
      </c>
      <c r="D39" s="68" t="s">
        <v>27</v>
      </c>
      <c r="E39" s="48"/>
      <c r="F39" s="68">
        <v>118</v>
      </c>
      <c r="G39" s="81">
        <v>120</v>
      </c>
      <c r="H39" s="37">
        <v>120</v>
      </c>
      <c r="I39" s="6">
        <v>700</v>
      </c>
      <c r="J39" s="6">
        <v>200</v>
      </c>
      <c r="K39" s="18"/>
      <c r="L39" s="18"/>
      <c r="M39" s="12">
        <v>170.45</v>
      </c>
      <c r="N39" s="3">
        <v>900</v>
      </c>
      <c r="O39" s="3">
        <v>975</v>
      </c>
      <c r="P39" s="20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4"/>
      <c r="AB39" s="14"/>
      <c r="AC39" s="14"/>
      <c r="AD39" s="41">
        <f t="shared" si="2"/>
        <v>455.06428571428569</v>
      </c>
    </row>
    <row r="40" spans="1:30" ht="31.5" x14ac:dyDescent="0.25">
      <c r="A40" s="67">
        <v>34</v>
      </c>
      <c r="B40" s="67" t="s">
        <v>74</v>
      </c>
      <c r="C40" s="67" t="s">
        <v>76</v>
      </c>
      <c r="D40" s="68" t="s">
        <v>27</v>
      </c>
      <c r="E40" s="48"/>
      <c r="F40" s="68">
        <v>119</v>
      </c>
      <c r="G40" s="81">
        <v>120</v>
      </c>
      <c r="H40" s="32">
        <v>700</v>
      </c>
      <c r="I40" s="26">
        <v>200</v>
      </c>
      <c r="J40" s="18"/>
      <c r="K40" s="18"/>
      <c r="L40" s="3">
        <v>170.45</v>
      </c>
      <c r="M40" s="12">
        <v>900</v>
      </c>
      <c r="N40" s="12">
        <v>975</v>
      </c>
      <c r="O40" s="20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4"/>
      <c r="AB40" s="14"/>
      <c r="AC40" s="14"/>
      <c r="AD40" s="41">
        <f t="shared" si="2"/>
        <v>510.9083333333333</v>
      </c>
    </row>
    <row r="41" spans="1:30" ht="31.5" x14ac:dyDescent="0.25">
      <c r="A41" s="67">
        <v>35</v>
      </c>
      <c r="B41" s="67" t="s">
        <v>74</v>
      </c>
      <c r="C41" s="67" t="s">
        <v>77</v>
      </c>
      <c r="D41" s="68" t="s">
        <v>27</v>
      </c>
      <c r="E41" s="48"/>
      <c r="F41" s="68">
        <v>120</v>
      </c>
      <c r="G41" s="81">
        <v>120</v>
      </c>
      <c r="H41" s="38">
        <v>700</v>
      </c>
      <c r="I41" s="27">
        <v>200</v>
      </c>
      <c r="J41" s="18"/>
      <c r="K41" s="18"/>
      <c r="L41" s="3">
        <v>170.45</v>
      </c>
      <c r="M41" s="3">
        <v>900</v>
      </c>
      <c r="N41" s="3">
        <v>975</v>
      </c>
      <c r="O41" s="20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4"/>
      <c r="AB41" s="14"/>
      <c r="AC41" s="14"/>
      <c r="AD41" s="41">
        <f t="shared" si="2"/>
        <v>510.9083333333333</v>
      </c>
    </row>
    <row r="42" spans="1:30" ht="47.25" x14ac:dyDescent="0.25">
      <c r="A42" s="67">
        <v>36</v>
      </c>
      <c r="B42" s="67" t="s">
        <v>78</v>
      </c>
      <c r="C42" s="67" t="s">
        <v>79</v>
      </c>
      <c r="D42" s="68" t="s">
        <v>27</v>
      </c>
      <c r="E42" s="48">
        <v>1150</v>
      </c>
      <c r="F42" s="68">
        <v>437</v>
      </c>
      <c r="G42" s="81">
        <v>57.1</v>
      </c>
      <c r="H42" s="22">
        <v>2000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52">
        <f t="shared" ref="AD42:AD43" si="4">E42</f>
        <v>1150</v>
      </c>
    </row>
    <row r="43" spans="1:30" ht="47.25" x14ac:dyDescent="0.25">
      <c r="A43" s="67">
        <v>37</v>
      </c>
      <c r="B43" s="67" t="s">
        <v>80</v>
      </c>
      <c r="C43" s="67" t="s">
        <v>81</v>
      </c>
      <c r="D43" s="68" t="s">
        <v>27</v>
      </c>
      <c r="E43" s="48">
        <v>1172.72</v>
      </c>
      <c r="F43" s="68">
        <v>436</v>
      </c>
      <c r="G43" s="81">
        <v>670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52">
        <f t="shared" si="4"/>
        <v>1172.72</v>
      </c>
    </row>
    <row r="44" spans="1:30" ht="15.75" customHeight="1" x14ac:dyDescent="0.25">
      <c r="A44" s="107" t="s">
        <v>82</v>
      </c>
      <c r="B44" s="108"/>
      <c r="C44" s="108"/>
      <c r="D44" s="108"/>
      <c r="E44" s="47"/>
      <c r="F44" s="80"/>
      <c r="G44" s="81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8"/>
    </row>
    <row r="45" spans="1:30" ht="31.5" x14ac:dyDescent="0.25">
      <c r="A45" s="67">
        <v>38</v>
      </c>
      <c r="B45" s="67" t="s">
        <v>83</v>
      </c>
      <c r="C45" s="67" t="s">
        <v>84</v>
      </c>
      <c r="D45" s="68" t="s">
        <v>43</v>
      </c>
      <c r="E45" s="48"/>
      <c r="F45" s="68">
        <v>334</v>
      </c>
      <c r="G45" s="81">
        <v>85</v>
      </c>
      <c r="H45" s="43">
        <v>140</v>
      </c>
      <c r="I45" s="44">
        <v>80</v>
      </c>
      <c r="J45" s="44">
        <v>50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41">
        <f>AVERAGE(G45:AC45)</f>
        <v>88.75</v>
      </c>
    </row>
    <row r="46" spans="1:30" ht="31.5" x14ac:dyDescent="0.25">
      <c r="A46" s="67">
        <v>39</v>
      </c>
      <c r="B46" s="67" t="s">
        <v>85</v>
      </c>
      <c r="C46" s="67" t="s">
        <v>86</v>
      </c>
      <c r="D46" s="68" t="s">
        <v>27</v>
      </c>
      <c r="E46" s="48"/>
      <c r="F46" s="68">
        <v>128</v>
      </c>
      <c r="G46" s="81">
        <v>10</v>
      </c>
      <c r="H46" s="18"/>
      <c r="I46" s="18"/>
      <c r="J46" s="12">
        <v>50</v>
      </c>
      <c r="K46" s="3">
        <v>30</v>
      </c>
      <c r="L46" s="3">
        <v>6.27</v>
      </c>
      <c r="M46" s="3">
        <v>30</v>
      </c>
      <c r="N46" s="18"/>
      <c r="O46" s="20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4"/>
      <c r="AB46" s="14"/>
      <c r="AC46" s="14"/>
      <c r="AD46" s="41">
        <f t="shared" ref="AD46:AD57" si="5">AVERAGE(G46:AC46)</f>
        <v>25.253999999999998</v>
      </c>
    </row>
    <row r="47" spans="1:30" ht="31.5" x14ac:dyDescent="0.25">
      <c r="A47" s="67">
        <v>40</v>
      </c>
      <c r="B47" s="67" t="s">
        <v>87</v>
      </c>
      <c r="C47" s="67" t="s">
        <v>88</v>
      </c>
      <c r="D47" s="68" t="s">
        <v>27</v>
      </c>
      <c r="E47" s="48"/>
      <c r="F47" s="68">
        <v>138</v>
      </c>
      <c r="G47" s="81">
        <v>20</v>
      </c>
      <c r="H47" s="18"/>
      <c r="I47" s="18"/>
      <c r="J47" s="18"/>
      <c r="K47" s="18"/>
      <c r="L47" s="18"/>
      <c r="M47" s="18"/>
      <c r="N47" s="18"/>
      <c r="O47" s="20"/>
      <c r="P47" s="18"/>
      <c r="Q47" s="18"/>
      <c r="R47" s="18"/>
      <c r="S47" s="18"/>
      <c r="T47" s="18"/>
      <c r="U47" s="3">
        <v>43.19</v>
      </c>
      <c r="V47" s="20"/>
      <c r="W47" s="20"/>
      <c r="X47" s="18"/>
      <c r="Y47" s="18"/>
      <c r="Z47" s="14"/>
      <c r="AA47" s="14"/>
      <c r="AB47" s="14"/>
      <c r="AC47" s="14"/>
      <c r="AD47" s="41">
        <f t="shared" si="5"/>
        <v>31.594999999999999</v>
      </c>
    </row>
    <row r="48" spans="1:30" ht="31.5" x14ac:dyDescent="0.25">
      <c r="A48" s="67">
        <v>41</v>
      </c>
      <c r="B48" s="67" t="s">
        <v>89</v>
      </c>
      <c r="C48" s="67" t="s">
        <v>90</v>
      </c>
      <c r="D48" s="68" t="s">
        <v>27</v>
      </c>
      <c r="E48" s="48"/>
      <c r="F48" s="68">
        <v>147</v>
      </c>
      <c r="G48" s="81">
        <v>79</v>
      </c>
      <c r="H48" s="34">
        <v>140</v>
      </c>
      <c r="I48" s="4">
        <v>100</v>
      </c>
      <c r="J48" s="18"/>
      <c r="K48" s="18"/>
      <c r="L48" s="3">
        <v>100</v>
      </c>
      <c r="M48" s="18"/>
      <c r="N48" s="18"/>
      <c r="O48" s="20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4"/>
      <c r="AB48" s="14"/>
      <c r="AC48" s="14"/>
      <c r="AD48" s="41">
        <f t="shared" si="5"/>
        <v>104.75</v>
      </c>
    </row>
    <row r="49" spans="1:30" ht="31.5" x14ac:dyDescent="0.25">
      <c r="A49" s="67">
        <v>42</v>
      </c>
      <c r="B49" s="67" t="s">
        <v>89</v>
      </c>
      <c r="C49" s="67" t="s">
        <v>91</v>
      </c>
      <c r="D49" s="68" t="s">
        <v>27</v>
      </c>
      <c r="E49" s="48"/>
      <c r="F49" s="68">
        <v>148</v>
      </c>
      <c r="G49" s="81">
        <v>80</v>
      </c>
      <c r="H49" s="25">
        <v>140</v>
      </c>
      <c r="I49" s="3">
        <v>100</v>
      </c>
      <c r="J49" s="18"/>
      <c r="K49" s="3">
        <v>110</v>
      </c>
      <c r="L49" s="4">
        <v>57.4</v>
      </c>
      <c r="M49" s="18"/>
      <c r="N49" s="18"/>
      <c r="O49" s="20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4"/>
      <c r="AB49" s="14"/>
      <c r="AC49" s="14"/>
      <c r="AD49" s="41">
        <f t="shared" si="5"/>
        <v>97.47999999999999</v>
      </c>
    </row>
    <row r="50" spans="1:30" ht="47.25" x14ac:dyDescent="0.25">
      <c r="A50" s="67">
        <v>43</v>
      </c>
      <c r="B50" s="67" t="s">
        <v>92</v>
      </c>
      <c r="C50" s="67" t="s">
        <v>93</v>
      </c>
      <c r="D50" s="68" t="s">
        <v>68</v>
      </c>
      <c r="E50" s="48"/>
      <c r="F50" s="68">
        <v>159</v>
      </c>
      <c r="G50" s="81">
        <v>2000</v>
      </c>
      <c r="H50" s="18"/>
      <c r="I50" s="30"/>
      <c r="J50" s="20"/>
      <c r="K50" s="20"/>
      <c r="L50" s="18"/>
      <c r="M50" s="3">
        <v>2300</v>
      </c>
      <c r="N50" s="18"/>
      <c r="O50" s="20"/>
      <c r="P50" s="18"/>
      <c r="Q50" s="18"/>
      <c r="R50" s="18"/>
      <c r="S50" s="18"/>
      <c r="T50" s="18"/>
      <c r="U50" s="3">
        <v>2035.3333</v>
      </c>
      <c r="V50" s="20"/>
      <c r="W50" s="20"/>
      <c r="X50" s="18"/>
      <c r="Y50" s="18"/>
      <c r="Z50" s="14"/>
      <c r="AA50" s="14"/>
      <c r="AB50" s="14"/>
      <c r="AC50" s="14"/>
      <c r="AD50" s="41">
        <f t="shared" si="5"/>
        <v>2111.7777666666666</v>
      </c>
    </row>
    <row r="51" spans="1:30" ht="47.25" x14ac:dyDescent="0.25">
      <c r="A51" s="67">
        <v>44</v>
      </c>
      <c r="B51" s="67" t="s">
        <v>94</v>
      </c>
      <c r="C51" s="67" t="s">
        <v>95</v>
      </c>
      <c r="D51" s="68" t="s">
        <v>68</v>
      </c>
      <c r="E51" s="48"/>
      <c r="F51" s="68">
        <v>160</v>
      </c>
      <c r="G51" s="81">
        <v>2000</v>
      </c>
      <c r="H51" s="18"/>
      <c r="I51" s="6">
        <v>1000</v>
      </c>
      <c r="J51" s="18"/>
      <c r="K51" s="33"/>
      <c r="L51" s="33"/>
      <c r="M51" s="3">
        <v>3000</v>
      </c>
      <c r="N51" s="18"/>
      <c r="O51" s="20"/>
      <c r="P51" s="18"/>
      <c r="Q51" s="18"/>
      <c r="R51" s="18"/>
      <c r="S51" s="18"/>
      <c r="T51" s="18"/>
      <c r="U51" s="3">
        <v>2721.6667000000002</v>
      </c>
      <c r="V51" s="20"/>
      <c r="W51" s="20"/>
      <c r="X51" s="18"/>
      <c r="Y51" s="18"/>
      <c r="Z51" s="14"/>
      <c r="AA51" s="14"/>
      <c r="AB51" s="14"/>
      <c r="AC51" s="14"/>
      <c r="AD51" s="41">
        <f t="shared" si="5"/>
        <v>2180.4166749999999</v>
      </c>
    </row>
    <row r="52" spans="1:30" ht="31.5" x14ac:dyDescent="0.25">
      <c r="A52" s="67">
        <v>45</v>
      </c>
      <c r="B52" s="67" t="s">
        <v>96</v>
      </c>
      <c r="C52" s="67" t="s">
        <v>97</v>
      </c>
      <c r="D52" s="68" t="s">
        <v>27</v>
      </c>
      <c r="E52" s="48"/>
      <c r="F52" s="68">
        <v>168</v>
      </c>
      <c r="G52" s="81">
        <v>20</v>
      </c>
      <c r="H52" s="18"/>
      <c r="I52" s="18"/>
      <c r="J52" s="18"/>
      <c r="K52" s="18"/>
      <c r="L52" s="18"/>
      <c r="M52" s="3">
        <v>30</v>
      </c>
      <c r="N52" s="18"/>
      <c r="O52" s="20"/>
      <c r="P52" s="18"/>
      <c r="Q52" s="18"/>
      <c r="R52" s="18"/>
      <c r="S52" s="18"/>
      <c r="T52" s="18"/>
      <c r="U52" s="18"/>
      <c r="V52" s="18"/>
      <c r="W52" s="18"/>
      <c r="X52" s="18"/>
      <c r="Y52" s="14"/>
      <c r="Z52" s="14"/>
      <c r="AA52" s="14"/>
      <c r="AB52" s="14"/>
      <c r="AC52" s="14"/>
      <c r="AD52" s="41">
        <f t="shared" si="5"/>
        <v>25</v>
      </c>
    </row>
    <row r="53" spans="1:30" ht="31.5" x14ac:dyDescent="0.25">
      <c r="A53" s="67">
        <v>46</v>
      </c>
      <c r="B53" s="67" t="s">
        <v>98</v>
      </c>
      <c r="C53" s="67" t="s">
        <v>99</v>
      </c>
      <c r="D53" s="68" t="s">
        <v>27</v>
      </c>
      <c r="E53" s="48"/>
      <c r="F53" s="68">
        <v>167</v>
      </c>
      <c r="G53" s="81">
        <v>15</v>
      </c>
      <c r="H53" s="25">
        <v>50</v>
      </c>
      <c r="I53" s="3">
        <v>30</v>
      </c>
      <c r="J53" s="3">
        <v>100</v>
      </c>
      <c r="K53" s="4">
        <v>30</v>
      </c>
      <c r="L53" s="4">
        <v>24.23</v>
      </c>
      <c r="M53" s="4">
        <v>90</v>
      </c>
      <c r="N53" s="18"/>
      <c r="O53" s="20"/>
      <c r="P53" s="4">
        <v>14.8</v>
      </c>
      <c r="Q53" s="18"/>
      <c r="R53" s="18"/>
      <c r="S53" s="18"/>
      <c r="T53" s="18"/>
      <c r="U53" s="18"/>
      <c r="V53" s="18"/>
      <c r="W53" s="18"/>
      <c r="X53" s="18"/>
      <c r="Y53" s="14"/>
      <c r="Z53" s="14"/>
      <c r="AA53" s="14"/>
      <c r="AB53" s="14"/>
      <c r="AC53" s="14"/>
      <c r="AD53" s="41">
        <f t="shared" si="5"/>
        <v>44.253750000000004</v>
      </c>
    </row>
    <row r="54" spans="1:30" ht="47.25" x14ac:dyDescent="0.25">
      <c r="A54" s="67">
        <v>47</v>
      </c>
      <c r="B54" s="67" t="s">
        <v>100</v>
      </c>
      <c r="C54" s="67" t="s">
        <v>101</v>
      </c>
      <c r="D54" s="68" t="s">
        <v>27</v>
      </c>
      <c r="E54" s="48"/>
      <c r="F54" s="68">
        <v>203</v>
      </c>
      <c r="G54" s="81">
        <v>40</v>
      </c>
      <c r="H54" s="21">
        <v>120</v>
      </c>
      <c r="I54" s="18"/>
      <c r="J54" s="18"/>
      <c r="K54" s="18"/>
      <c r="L54" s="13">
        <v>60.19</v>
      </c>
      <c r="M54" s="18"/>
      <c r="N54" s="18"/>
      <c r="O54" s="20"/>
      <c r="P54" s="3">
        <v>85</v>
      </c>
      <c r="Q54" s="29"/>
      <c r="R54" s="29"/>
      <c r="S54" s="29"/>
      <c r="T54" s="29"/>
      <c r="U54" s="29"/>
      <c r="V54" s="29"/>
      <c r="W54" s="29"/>
      <c r="X54" s="29"/>
      <c r="Y54" s="29"/>
      <c r="Z54" s="14"/>
      <c r="AA54" s="14"/>
      <c r="AB54" s="14"/>
      <c r="AC54" s="14"/>
      <c r="AD54" s="41">
        <f t="shared" si="5"/>
        <v>76.297499999999999</v>
      </c>
    </row>
    <row r="55" spans="1:30" ht="47.25" x14ac:dyDescent="0.25">
      <c r="A55" s="67">
        <v>48</v>
      </c>
      <c r="B55" s="67" t="s">
        <v>102</v>
      </c>
      <c r="C55" s="67" t="s">
        <v>103</v>
      </c>
      <c r="D55" s="68" t="s">
        <v>27</v>
      </c>
      <c r="E55" s="48"/>
      <c r="F55" s="68">
        <v>204</v>
      </c>
      <c r="G55" s="81">
        <v>50</v>
      </c>
      <c r="H55" s="31">
        <v>120</v>
      </c>
      <c r="I55" s="18"/>
      <c r="J55" s="18"/>
      <c r="K55" s="18"/>
      <c r="L55" s="4">
        <v>60.19</v>
      </c>
      <c r="M55" s="18"/>
      <c r="N55" s="18"/>
      <c r="O55" s="20"/>
      <c r="P55" s="3">
        <v>85</v>
      </c>
      <c r="Q55" s="29"/>
      <c r="R55" s="29"/>
      <c r="S55" s="29"/>
      <c r="T55" s="29"/>
      <c r="U55" s="29"/>
      <c r="V55" s="29"/>
      <c r="W55" s="29"/>
      <c r="X55" s="29"/>
      <c r="Y55" s="29"/>
      <c r="Z55" s="14"/>
      <c r="AA55" s="14"/>
      <c r="AB55" s="14"/>
      <c r="AC55" s="14"/>
      <c r="AD55" s="41">
        <f t="shared" si="5"/>
        <v>78.797499999999999</v>
      </c>
    </row>
    <row r="56" spans="1:30" ht="47.25" x14ac:dyDescent="0.25">
      <c r="A56" s="67">
        <v>49</v>
      </c>
      <c r="B56" s="67" t="s">
        <v>104</v>
      </c>
      <c r="C56" s="67" t="s">
        <v>105</v>
      </c>
      <c r="D56" s="68" t="s">
        <v>27</v>
      </c>
      <c r="E56" s="48"/>
      <c r="F56" s="68">
        <v>205</v>
      </c>
      <c r="G56" s="81">
        <v>30</v>
      </c>
      <c r="H56" s="25">
        <v>120</v>
      </c>
      <c r="I56" s="6">
        <v>100</v>
      </c>
      <c r="J56" s="3">
        <v>140</v>
      </c>
      <c r="K56" s="3">
        <v>100</v>
      </c>
      <c r="L56" s="4">
        <v>60.19</v>
      </c>
      <c r="M56" s="4">
        <v>210</v>
      </c>
      <c r="N56" s="18"/>
      <c r="O56" s="20"/>
      <c r="P56" s="4">
        <v>85</v>
      </c>
      <c r="Q56" s="18"/>
      <c r="R56" s="18"/>
      <c r="S56" s="18"/>
      <c r="T56" s="18"/>
      <c r="U56" s="18"/>
      <c r="V56" s="18"/>
      <c r="W56" s="18"/>
      <c r="X56" s="18"/>
      <c r="Y56" s="18"/>
      <c r="Z56" s="14"/>
      <c r="AA56" s="14"/>
      <c r="AB56" s="14"/>
      <c r="AC56" s="14"/>
      <c r="AD56" s="41">
        <f t="shared" si="5"/>
        <v>105.64875000000001</v>
      </c>
    </row>
    <row r="57" spans="1:30" ht="47.25" x14ac:dyDescent="0.25">
      <c r="A57" s="67">
        <v>50</v>
      </c>
      <c r="B57" s="67" t="s">
        <v>106</v>
      </c>
      <c r="C57" s="67" t="s">
        <v>107</v>
      </c>
      <c r="D57" s="68" t="s">
        <v>27</v>
      </c>
      <c r="E57" s="48"/>
      <c r="F57" s="68">
        <v>173</v>
      </c>
      <c r="G57" s="81">
        <v>40</v>
      </c>
      <c r="H57" s="25">
        <v>40</v>
      </c>
      <c r="I57" s="3">
        <v>40</v>
      </c>
      <c r="J57" s="6">
        <v>50</v>
      </c>
      <c r="K57" s="3">
        <v>50</v>
      </c>
      <c r="L57" s="4">
        <v>34.880000000000003</v>
      </c>
      <c r="M57" s="4">
        <v>100</v>
      </c>
      <c r="N57" s="18"/>
      <c r="O57" s="20"/>
      <c r="P57" s="4">
        <v>25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4"/>
      <c r="AB57" s="14"/>
      <c r="AC57" s="14"/>
      <c r="AD57" s="41">
        <f t="shared" si="5"/>
        <v>47.484999999999999</v>
      </c>
    </row>
    <row r="58" spans="1:30" ht="110.25" x14ac:dyDescent="0.25">
      <c r="A58" s="67">
        <v>51</v>
      </c>
      <c r="B58" s="67" t="s">
        <v>108</v>
      </c>
      <c r="C58" s="67" t="s">
        <v>109</v>
      </c>
      <c r="D58" s="68" t="s">
        <v>27</v>
      </c>
      <c r="E58" s="48">
        <v>433.33</v>
      </c>
      <c r="F58" s="68">
        <v>176</v>
      </c>
      <c r="G58" s="81">
        <v>200</v>
      </c>
      <c r="H58" s="18"/>
      <c r="I58" s="18"/>
      <c r="J58" s="18"/>
      <c r="K58" s="18"/>
      <c r="L58" s="18"/>
      <c r="M58" s="18"/>
      <c r="N58" s="18"/>
      <c r="O58" s="20"/>
      <c r="P58" s="18"/>
      <c r="Q58" s="18"/>
      <c r="R58" s="18"/>
      <c r="S58" s="18"/>
      <c r="T58" s="18"/>
      <c r="U58" s="18"/>
      <c r="V58" s="18"/>
      <c r="W58" s="18"/>
      <c r="X58" s="20"/>
      <c r="Y58" s="20"/>
      <c r="Z58" s="20"/>
      <c r="AA58" s="14"/>
      <c r="AB58" s="14"/>
      <c r="AC58" s="14"/>
      <c r="AD58" s="52">
        <f t="shared" ref="AD58:AD101" si="6">E58</f>
        <v>433.33</v>
      </c>
    </row>
    <row r="59" spans="1:30" ht="15.75" x14ac:dyDescent="0.25">
      <c r="A59" s="67">
        <v>52</v>
      </c>
      <c r="B59" s="67" t="s">
        <v>110</v>
      </c>
      <c r="C59" s="67" t="s">
        <v>111</v>
      </c>
      <c r="D59" s="68" t="s">
        <v>27</v>
      </c>
      <c r="E59" s="48"/>
      <c r="F59" s="68">
        <v>182</v>
      </c>
      <c r="G59" s="81">
        <v>5</v>
      </c>
      <c r="H59" s="18"/>
      <c r="I59" s="3">
        <v>5</v>
      </c>
      <c r="J59" s="18"/>
      <c r="K59" s="18"/>
      <c r="L59" s="18"/>
      <c r="M59" s="18"/>
      <c r="N59" s="18"/>
      <c r="O59" s="2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4"/>
      <c r="AB59" s="14"/>
      <c r="AC59" s="14"/>
      <c r="AD59" s="41">
        <f>AVERAGE(G59:AC59)</f>
        <v>5</v>
      </c>
    </row>
    <row r="60" spans="1:30" ht="31.5" x14ac:dyDescent="0.25">
      <c r="A60" s="67">
        <v>53</v>
      </c>
      <c r="B60" s="67" t="s">
        <v>112</v>
      </c>
      <c r="C60" s="67" t="s">
        <v>113</v>
      </c>
      <c r="D60" s="68" t="s">
        <v>27</v>
      </c>
      <c r="E60" s="48"/>
      <c r="F60" s="68">
        <v>200</v>
      </c>
      <c r="G60" s="81">
        <v>100</v>
      </c>
      <c r="H60" s="25">
        <v>140</v>
      </c>
      <c r="I60" s="18"/>
      <c r="J60" s="18"/>
      <c r="K60" s="18"/>
      <c r="L60" s="18"/>
      <c r="M60" s="18"/>
      <c r="N60" s="18"/>
      <c r="O60" s="20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4"/>
      <c r="AB60" s="14"/>
      <c r="AC60" s="14"/>
      <c r="AD60" s="41">
        <f t="shared" ref="AD60:AD63" si="7">AVERAGE(G60:AC60)</f>
        <v>120</v>
      </c>
    </row>
    <row r="61" spans="1:30" ht="31.5" x14ac:dyDescent="0.25">
      <c r="A61" s="67">
        <v>54</v>
      </c>
      <c r="B61" s="67" t="s">
        <v>114</v>
      </c>
      <c r="C61" s="67" t="s">
        <v>115</v>
      </c>
      <c r="D61" s="68" t="s">
        <v>27</v>
      </c>
      <c r="E61" s="48"/>
      <c r="F61" s="68">
        <v>387</v>
      </c>
      <c r="G61" s="81">
        <v>10</v>
      </c>
      <c r="H61" s="14"/>
      <c r="I61" s="2">
        <v>20</v>
      </c>
      <c r="J61" s="2">
        <v>60</v>
      </c>
      <c r="K61" s="14"/>
      <c r="L61" s="14"/>
      <c r="M61" s="14"/>
      <c r="N61" s="2">
        <v>40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41">
        <f t="shared" si="7"/>
        <v>32.5</v>
      </c>
    </row>
    <row r="62" spans="1:30" ht="47.25" x14ac:dyDescent="0.25">
      <c r="A62" s="67">
        <v>55</v>
      </c>
      <c r="B62" s="67" t="s">
        <v>116</v>
      </c>
      <c r="C62" s="67" t="s">
        <v>117</v>
      </c>
      <c r="D62" s="68" t="s">
        <v>27</v>
      </c>
      <c r="E62" s="48"/>
      <c r="F62" s="68">
        <v>386</v>
      </c>
      <c r="G62" s="81">
        <v>10</v>
      </c>
      <c r="H62" s="14"/>
      <c r="I62" s="2">
        <v>20</v>
      </c>
      <c r="J62" s="2">
        <v>60</v>
      </c>
      <c r="K62" s="14"/>
      <c r="L62" s="14"/>
      <c r="M62" s="14"/>
      <c r="N62" s="2">
        <v>40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41">
        <f t="shared" si="7"/>
        <v>32.5</v>
      </c>
    </row>
    <row r="63" spans="1:30" ht="31.5" x14ac:dyDescent="0.25">
      <c r="A63" s="67">
        <v>56</v>
      </c>
      <c r="B63" s="67" t="s">
        <v>118</v>
      </c>
      <c r="C63" s="67" t="s">
        <v>119</v>
      </c>
      <c r="D63" s="68" t="s">
        <v>27</v>
      </c>
      <c r="E63" s="48"/>
      <c r="F63" s="68">
        <v>388</v>
      </c>
      <c r="G63" s="81">
        <v>15</v>
      </c>
      <c r="H63" s="14"/>
      <c r="I63" s="11">
        <v>20</v>
      </c>
      <c r="J63" s="11">
        <v>60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41">
        <f t="shared" si="7"/>
        <v>31.666666666666668</v>
      </c>
    </row>
    <row r="64" spans="1:30" ht="31.5" customHeight="1" x14ac:dyDescent="0.25">
      <c r="A64" s="107" t="s">
        <v>120</v>
      </c>
      <c r="B64" s="108"/>
      <c r="C64" s="108"/>
      <c r="D64" s="108"/>
      <c r="E64" s="47"/>
      <c r="F64" s="80"/>
      <c r="G64" s="81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8"/>
    </row>
    <row r="65" spans="1:30" s="1" customFormat="1" ht="31.5" x14ac:dyDescent="0.25">
      <c r="A65" s="67">
        <v>57</v>
      </c>
      <c r="B65" s="67" t="s">
        <v>121</v>
      </c>
      <c r="C65" s="67" t="s">
        <v>122</v>
      </c>
      <c r="D65" s="68" t="s">
        <v>38</v>
      </c>
      <c r="E65" s="48">
        <v>7.41</v>
      </c>
      <c r="F65" s="68"/>
      <c r="G65" s="81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52">
        <f t="shared" si="6"/>
        <v>7.41</v>
      </c>
    </row>
    <row r="66" spans="1:30" s="1" customFormat="1" ht="31.5" x14ac:dyDescent="0.25">
      <c r="A66" s="67">
        <v>58</v>
      </c>
      <c r="B66" s="67" t="s">
        <v>123</v>
      </c>
      <c r="C66" s="67" t="s">
        <v>124</v>
      </c>
      <c r="D66" s="68" t="s">
        <v>38</v>
      </c>
      <c r="E66" s="48">
        <v>7.41</v>
      </c>
      <c r="F66" s="68">
        <v>248</v>
      </c>
      <c r="G66" s="81">
        <v>9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52">
        <f t="shared" si="6"/>
        <v>7.41</v>
      </c>
    </row>
    <row r="67" spans="1:30" s="1" customFormat="1" ht="78.75" x14ac:dyDescent="0.25">
      <c r="A67" s="67">
        <v>59</v>
      </c>
      <c r="B67" s="67" t="s">
        <v>125</v>
      </c>
      <c r="C67" s="67" t="s">
        <v>126</v>
      </c>
      <c r="D67" s="68" t="s">
        <v>38</v>
      </c>
      <c r="E67" s="48">
        <v>13.61</v>
      </c>
      <c r="F67" s="68">
        <v>249</v>
      </c>
      <c r="G67" s="81">
        <v>20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52">
        <f t="shared" si="6"/>
        <v>13.61</v>
      </c>
    </row>
    <row r="68" spans="1:30" s="1" customFormat="1" ht="31.5" x14ac:dyDescent="0.25">
      <c r="A68" s="67">
        <v>60</v>
      </c>
      <c r="B68" s="67" t="s">
        <v>127</v>
      </c>
      <c r="C68" s="67" t="s">
        <v>128</v>
      </c>
      <c r="D68" s="68" t="s">
        <v>38</v>
      </c>
      <c r="E68" s="48">
        <v>7.36</v>
      </c>
      <c r="F68" s="68">
        <v>521</v>
      </c>
      <c r="G68" s="81">
        <v>6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52">
        <f t="shared" si="6"/>
        <v>7.36</v>
      </c>
    </row>
    <row r="69" spans="1:30" s="1" customFormat="1" ht="31.5" x14ac:dyDescent="0.25">
      <c r="A69" s="67">
        <v>61</v>
      </c>
      <c r="B69" s="67" t="s">
        <v>129</v>
      </c>
      <c r="C69" s="67" t="s">
        <v>130</v>
      </c>
      <c r="D69" s="68" t="s">
        <v>38</v>
      </c>
      <c r="E69" s="48">
        <v>47.41</v>
      </c>
      <c r="F69" s="68"/>
      <c r="G69" s="81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52">
        <f t="shared" si="6"/>
        <v>47.41</v>
      </c>
    </row>
    <row r="70" spans="1:30" s="1" customFormat="1" ht="47.25" x14ac:dyDescent="0.25">
      <c r="A70" s="67">
        <v>62</v>
      </c>
      <c r="B70" s="67" t="s">
        <v>131</v>
      </c>
      <c r="C70" s="67" t="s">
        <v>132</v>
      </c>
      <c r="D70" s="68" t="s">
        <v>38</v>
      </c>
      <c r="E70" s="48">
        <v>23.56</v>
      </c>
      <c r="F70" s="68"/>
      <c r="G70" s="81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52">
        <f t="shared" si="6"/>
        <v>23.56</v>
      </c>
    </row>
    <row r="71" spans="1:30" s="1" customFormat="1" ht="78.75" x14ac:dyDescent="0.25">
      <c r="A71" s="67">
        <v>63</v>
      </c>
      <c r="B71" s="67" t="s">
        <v>133</v>
      </c>
      <c r="C71" s="67" t="s">
        <v>134</v>
      </c>
      <c r="D71" s="68" t="s">
        <v>38</v>
      </c>
      <c r="E71" s="48">
        <v>23.56</v>
      </c>
      <c r="F71" s="68"/>
      <c r="G71" s="81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52">
        <f t="shared" si="6"/>
        <v>23.56</v>
      </c>
    </row>
    <row r="72" spans="1:30" s="1" customFormat="1" ht="31.5" x14ac:dyDescent="0.25">
      <c r="A72" s="67">
        <v>64</v>
      </c>
      <c r="B72" s="67" t="s">
        <v>135</v>
      </c>
      <c r="C72" s="67" t="s">
        <v>136</v>
      </c>
      <c r="D72" s="68" t="s">
        <v>38</v>
      </c>
      <c r="E72" s="48">
        <v>59.05</v>
      </c>
      <c r="F72" s="68"/>
      <c r="G72" s="8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52">
        <f t="shared" si="6"/>
        <v>59.05</v>
      </c>
    </row>
    <row r="73" spans="1:30" s="1" customFormat="1" ht="78.75" x14ac:dyDescent="0.25">
      <c r="A73" s="67">
        <v>65</v>
      </c>
      <c r="B73" s="67" t="s">
        <v>137</v>
      </c>
      <c r="C73" s="67" t="s">
        <v>138</v>
      </c>
      <c r="D73" s="68" t="s">
        <v>38</v>
      </c>
      <c r="E73" s="48">
        <v>31.66</v>
      </c>
      <c r="F73" s="68"/>
      <c r="G73" s="8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52">
        <f t="shared" si="6"/>
        <v>31.66</v>
      </c>
    </row>
    <row r="74" spans="1:30" s="1" customFormat="1" ht="78.75" x14ac:dyDescent="0.25">
      <c r="A74" s="67">
        <v>66</v>
      </c>
      <c r="B74" s="67" t="s">
        <v>139</v>
      </c>
      <c r="C74" s="67" t="s">
        <v>138</v>
      </c>
      <c r="D74" s="68" t="s">
        <v>38</v>
      </c>
      <c r="E74" s="48">
        <v>31.66</v>
      </c>
      <c r="F74" s="68"/>
      <c r="G74" s="8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52">
        <f t="shared" si="6"/>
        <v>31.66</v>
      </c>
    </row>
    <row r="75" spans="1:30" s="1" customFormat="1" ht="31.5" x14ac:dyDescent="0.25">
      <c r="A75" s="67">
        <v>67</v>
      </c>
      <c r="B75" s="67" t="s">
        <v>140</v>
      </c>
      <c r="C75" s="67" t="s">
        <v>141</v>
      </c>
      <c r="D75" s="68" t="s">
        <v>38</v>
      </c>
      <c r="E75" s="48">
        <v>15.56</v>
      </c>
      <c r="F75" s="68">
        <v>253</v>
      </c>
      <c r="G75" s="81">
        <v>16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52">
        <f t="shared" si="6"/>
        <v>15.56</v>
      </c>
    </row>
    <row r="76" spans="1:30" s="1" customFormat="1" ht="31.5" x14ac:dyDescent="0.25">
      <c r="A76" s="67">
        <v>68</v>
      </c>
      <c r="B76" s="67" t="s">
        <v>140</v>
      </c>
      <c r="C76" s="67" t="s">
        <v>142</v>
      </c>
      <c r="D76" s="68" t="s">
        <v>38</v>
      </c>
      <c r="E76" s="48">
        <v>15.56</v>
      </c>
      <c r="F76" s="68">
        <v>254</v>
      </c>
      <c r="G76" s="81">
        <v>16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52">
        <f t="shared" si="6"/>
        <v>15.56</v>
      </c>
    </row>
    <row r="77" spans="1:30" s="1" customFormat="1" ht="31.5" x14ac:dyDescent="0.25">
      <c r="A77" s="67">
        <v>69</v>
      </c>
      <c r="B77" s="67" t="s">
        <v>140</v>
      </c>
      <c r="C77" s="67" t="s">
        <v>143</v>
      </c>
      <c r="D77" s="68" t="s">
        <v>38</v>
      </c>
      <c r="E77" s="48">
        <v>15.56</v>
      </c>
      <c r="F77" s="68">
        <v>256</v>
      </c>
      <c r="G77" s="81">
        <v>16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52">
        <f t="shared" si="6"/>
        <v>15.56</v>
      </c>
    </row>
    <row r="78" spans="1:30" s="1" customFormat="1" ht="47.25" x14ac:dyDescent="0.25">
      <c r="A78" s="67">
        <v>70</v>
      </c>
      <c r="B78" s="67" t="s">
        <v>140</v>
      </c>
      <c r="C78" s="67" t="s">
        <v>144</v>
      </c>
      <c r="D78" s="68" t="s">
        <v>38</v>
      </c>
      <c r="E78" s="48">
        <v>15.56</v>
      </c>
      <c r="F78" s="68">
        <v>258</v>
      </c>
      <c r="G78" s="81">
        <v>16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52">
        <f t="shared" si="6"/>
        <v>15.56</v>
      </c>
    </row>
    <row r="79" spans="1:30" s="1" customFormat="1" ht="31.5" x14ac:dyDescent="0.25">
      <c r="A79" s="67">
        <v>71</v>
      </c>
      <c r="B79" s="67" t="s">
        <v>140</v>
      </c>
      <c r="C79" s="67" t="s">
        <v>145</v>
      </c>
      <c r="D79" s="68" t="s">
        <v>38</v>
      </c>
      <c r="E79" s="48">
        <v>29.24</v>
      </c>
      <c r="F79" s="68">
        <v>259</v>
      </c>
      <c r="G79" s="81">
        <v>16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2">
        <f t="shared" si="6"/>
        <v>29.24</v>
      </c>
    </row>
    <row r="80" spans="1:30" s="1" customFormat="1" ht="31.5" x14ac:dyDescent="0.25">
      <c r="A80" s="67">
        <v>72</v>
      </c>
      <c r="B80" s="67" t="s">
        <v>146</v>
      </c>
      <c r="C80" s="67" t="s">
        <v>147</v>
      </c>
      <c r="D80" s="68" t="s">
        <v>38</v>
      </c>
      <c r="E80" s="48">
        <v>15.86</v>
      </c>
      <c r="F80" s="68"/>
      <c r="G80" s="81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52">
        <f t="shared" si="6"/>
        <v>15.86</v>
      </c>
    </row>
    <row r="81" spans="1:30" s="1" customFormat="1" ht="47.25" x14ac:dyDescent="0.25">
      <c r="A81" s="67">
        <v>73</v>
      </c>
      <c r="B81" s="67" t="s">
        <v>148</v>
      </c>
      <c r="C81" s="67" t="s">
        <v>149</v>
      </c>
      <c r="D81" s="68" t="s">
        <v>38</v>
      </c>
      <c r="E81" s="48">
        <v>6.38</v>
      </c>
      <c r="F81" s="68">
        <v>272</v>
      </c>
      <c r="G81" s="81">
        <v>2.2999999999999998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52">
        <f t="shared" si="6"/>
        <v>6.38</v>
      </c>
    </row>
    <row r="82" spans="1:30" s="1" customFormat="1" ht="47.25" x14ac:dyDescent="0.25">
      <c r="A82" s="67">
        <v>74</v>
      </c>
      <c r="B82" s="67" t="s">
        <v>150</v>
      </c>
      <c r="C82" s="67" t="s">
        <v>151</v>
      </c>
      <c r="D82" s="68" t="s">
        <v>38</v>
      </c>
      <c r="E82" s="48">
        <v>11.33</v>
      </c>
      <c r="F82" s="68">
        <v>271</v>
      </c>
      <c r="G82" s="81">
        <v>9.1999999999999993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52">
        <f t="shared" si="6"/>
        <v>11.33</v>
      </c>
    </row>
    <row r="83" spans="1:30" s="1" customFormat="1" ht="47.25" x14ac:dyDescent="0.25">
      <c r="A83" s="67">
        <v>75</v>
      </c>
      <c r="B83" s="67" t="s">
        <v>152</v>
      </c>
      <c r="C83" s="67" t="s">
        <v>153</v>
      </c>
      <c r="D83" s="68" t="s">
        <v>38</v>
      </c>
      <c r="E83" s="48">
        <v>17.3</v>
      </c>
      <c r="F83" s="68"/>
      <c r="G83" s="81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52">
        <f t="shared" si="6"/>
        <v>17.3</v>
      </c>
    </row>
    <row r="84" spans="1:30" s="1" customFormat="1" ht="15.75" customHeight="1" x14ac:dyDescent="0.25">
      <c r="A84" s="107" t="s">
        <v>154</v>
      </c>
      <c r="B84" s="108"/>
      <c r="C84" s="108"/>
      <c r="D84" s="108"/>
      <c r="E84" s="47"/>
      <c r="F84" s="80"/>
      <c r="G84" s="81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53"/>
    </row>
    <row r="85" spans="1:30" s="1" customFormat="1" ht="31.5" x14ac:dyDescent="0.25">
      <c r="A85" s="67">
        <v>76</v>
      </c>
      <c r="B85" s="67" t="s">
        <v>155</v>
      </c>
      <c r="C85" s="67" t="s">
        <v>155</v>
      </c>
      <c r="D85" s="68" t="s">
        <v>156</v>
      </c>
      <c r="E85" s="48"/>
      <c r="F85" s="68">
        <v>52</v>
      </c>
      <c r="G85" s="81">
        <v>14</v>
      </c>
      <c r="H85" s="19">
        <v>5</v>
      </c>
      <c r="I85" s="18"/>
      <c r="J85" s="18"/>
      <c r="K85" s="18"/>
      <c r="L85" s="18"/>
      <c r="M85" s="18"/>
      <c r="N85" s="13">
        <v>25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4"/>
      <c r="AB85" s="14"/>
      <c r="AC85" s="14"/>
      <c r="AD85" s="41">
        <f>AVERAGE(G85:AC85)</f>
        <v>14.666666666666666</v>
      </c>
    </row>
    <row r="86" spans="1:30" s="1" customFormat="1" ht="47.25" x14ac:dyDescent="0.25">
      <c r="A86" s="67">
        <v>77</v>
      </c>
      <c r="B86" s="67" t="s">
        <v>157</v>
      </c>
      <c r="C86" s="67" t="s">
        <v>158</v>
      </c>
      <c r="D86" s="68" t="s">
        <v>27</v>
      </c>
      <c r="E86" s="48"/>
      <c r="F86" s="68">
        <v>60</v>
      </c>
      <c r="G86" s="81">
        <v>200</v>
      </c>
      <c r="H86" s="25">
        <v>250</v>
      </c>
      <c r="I86" s="18"/>
      <c r="J86" s="18"/>
      <c r="K86" s="7">
        <v>220</v>
      </c>
      <c r="L86" s="18"/>
      <c r="M86" s="18"/>
      <c r="N86" s="18"/>
      <c r="O86" s="18"/>
      <c r="P86" s="18"/>
      <c r="Q86" s="7">
        <v>361</v>
      </c>
      <c r="R86" s="18"/>
      <c r="S86" s="18"/>
      <c r="T86" s="18"/>
      <c r="U86" s="18"/>
      <c r="V86" s="18"/>
      <c r="W86" s="18"/>
      <c r="X86" s="18"/>
      <c r="Y86" s="18"/>
      <c r="Z86" s="18"/>
      <c r="AA86" s="14"/>
      <c r="AB86" s="14"/>
      <c r="AC86" s="14"/>
      <c r="AD86" s="41">
        <f t="shared" ref="AD86:AD92" si="8">AVERAGE(G86:AC86)</f>
        <v>257.75</v>
      </c>
    </row>
    <row r="87" spans="1:30" s="1" customFormat="1" ht="47.25" x14ac:dyDescent="0.25">
      <c r="A87" s="67">
        <v>78</v>
      </c>
      <c r="B87" s="67" t="s">
        <v>159</v>
      </c>
      <c r="C87" s="67" t="s">
        <v>158</v>
      </c>
      <c r="D87" s="68" t="s">
        <v>27</v>
      </c>
      <c r="E87" s="48"/>
      <c r="F87" s="68">
        <v>61</v>
      </c>
      <c r="G87" s="81">
        <v>200</v>
      </c>
      <c r="H87" s="25">
        <v>250</v>
      </c>
      <c r="I87" s="18"/>
      <c r="J87" s="18"/>
      <c r="K87" s="7">
        <v>220</v>
      </c>
      <c r="L87" s="18"/>
      <c r="M87" s="18"/>
      <c r="N87" s="18"/>
      <c r="O87" s="18"/>
      <c r="P87" s="18"/>
      <c r="Q87" s="7">
        <v>361</v>
      </c>
      <c r="R87" s="18"/>
      <c r="S87" s="18"/>
      <c r="T87" s="18"/>
      <c r="U87" s="18"/>
      <c r="V87" s="18"/>
      <c r="W87" s="18"/>
      <c r="X87" s="18"/>
      <c r="Y87" s="18"/>
      <c r="Z87" s="18"/>
      <c r="AA87" s="14"/>
      <c r="AB87" s="14"/>
      <c r="AC87" s="14"/>
      <c r="AD87" s="41">
        <f t="shared" si="8"/>
        <v>257.75</v>
      </c>
    </row>
    <row r="88" spans="1:30" s="1" customFormat="1" ht="47.25" x14ac:dyDescent="0.25">
      <c r="A88" s="67">
        <v>79</v>
      </c>
      <c r="B88" s="67" t="s">
        <v>160</v>
      </c>
      <c r="C88" s="67" t="s">
        <v>158</v>
      </c>
      <c r="D88" s="68" t="s">
        <v>27</v>
      </c>
      <c r="E88" s="48"/>
      <c r="F88" s="68">
        <v>59</v>
      </c>
      <c r="G88" s="81">
        <v>200</v>
      </c>
      <c r="H88" s="25">
        <v>250</v>
      </c>
      <c r="I88" s="18"/>
      <c r="J88" s="18"/>
      <c r="K88" s="7">
        <v>220</v>
      </c>
      <c r="L88" s="18"/>
      <c r="M88" s="3">
        <v>800</v>
      </c>
      <c r="N88" s="18"/>
      <c r="O88" s="18"/>
      <c r="P88" s="18"/>
      <c r="Q88" s="7">
        <v>361</v>
      </c>
      <c r="R88" s="18"/>
      <c r="S88" s="18"/>
      <c r="T88" s="18"/>
      <c r="U88" s="18"/>
      <c r="V88" s="18"/>
      <c r="W88" s="18"/>
      <c r="X88" s="18"/>
      <c r="Y88" s="18"/>
      <c r="Z88" s="18"/>
      <c r="AA88" s="14"/>
      <c r="AB88" s="14"/>
      <c r="AC88" s="14"/>
      <c r="AD88" s="41">
        <f t="shared" si="8"/>
        <v>366.2</v>
      </c>
    </row>
    <row r="89" spans="1:30" s="1" customFormat="1" ht="47.25" x14ac:dyDescent="0.25">
      <c r="A89" s="67">
        <v>80</v>
      </c>
      <c r="B89" s="67" t="s">
        <v>161</v>
      </c>
      <c r="C89" s="67" t="s">
        <v>162</v>
      </c>
      <c r="D89" s="68" t="s">
        <v>163</v>
      </c>
      <c r="E89" s="48"/>
      <c r="F89" s="68">
        <v>20</v>
      </c>
      <c r="G89" s="81">
        <v>100</v>
      </c>
      <c r="H89" s="39">
        <f>1000/8</f>
        <v>125</v>
      </c>
      <c r="I89" s="3">
        <f>450/6</f>
        <v>75</v>
      </c>
      <c r="J89" s="3">
        <v>350</v>
      </c>
      <c r="K89" s="3">
        <v>350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4"/>
      <c r="AB89" s="14"/>
      <c r="AC89" s="14"/>
      <c r="AD89" s="41">
        <f t="shared" si="8"/>
        <v>200</v>
      </c>
    </row>
    <row r="90" spans="1:30" s="1" customFormat="1" ht="31.5" x14ac:dyDescent="0.25">
      <c r="A90" s="67">
        <v>81</v>
      </c>
      <c r="B90" s="67" t="s">
        <v>164</v>
      </c>
      <c r="C90" s="67" t="s">
        <v>165</v>
      </c>
      <c r="D90" s="68" t="s">
        <v>166</v>
      </c>
      <c r="E90" s="48"/>
      <c r="F90" s="68">
        <v>68</v>
      </c>
      <c r="G90" s="81">
        <v>70</v>
      </c>
      <c r="H90" s="18"/>
      <c r="I90" s="23">
        <v>80</v>
      </c>
      <c r="J90" s="18"/>
      <c r="K90" s="12">
        <f>30*8</f>
        <v>240</v>
      </c>
      <c r="L90" s="4">
        <f>50/10*8</f>
        <v>40</v>
      </c>
      <c r="M90" s="18"/>
      <c r="N90" s="3">
        <v>100</v>
      </c>
      <c r="O90" s="18"/>
      <c r="P90" s="3">
        <f>14.9*8</f>
        <v>119.2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4"/>
      <c r="AB90" s="14"/>
      <c r="AC90" s="14"/>
      <c r="AD90" s="41">
        <f t="shared" si="8"/>
        <v>108.2</v>
      </c>
    </row>
    <row r="91" spans="1:30" s="1" customFormat="1" ht="63" x14ac:dyDescent="0.25">
      <c r="A91" s="67">
        <v>82</v>
      </c>
      <c r="B91" s="67" t="s">
        <v>167</v>
      </c>
      <c r="C91" s="67" t="s">
        <v>168</v>
      </c>
      <c r="D91" s="68" t="s">
        <v>166</v>
      </c>
      <c r="E91" s="48"/>
      <c r="F91" s="68">
        <v>74</v>
      </c>
      <c r="G91" s="81">
        <v>100</v>
      </c>
      <c r="H91" s="38">
        <v>110</v>
      </c>
      <c r="I91" s="3">
        <v>140</v>
      </c>
      <c r="J91" s="3">
        <v>240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4"/>
      <c r="AB91" s="14"/>
      <c r="AC91" s="14"/>
      <c r="AD91" s="41">
        <f t="shared" si="8"/>
        <v>147.5</v>
      </c>
    </row>
    <row r="92" spans="1:30" s="1" customFormat="1" ht="15.75" x14ac:dyDescent="0.25">
      <c r="A92" s="67">
        <v>83</v>
      </c>
      <c r="B92" s="67" t="s">
        <v>169</v>
      </c>
      <c r="C92" s="67" t="s">
        <v>169</v>
      </c>
      <c r="D92" s="68" t="s">
        <v>27</v>
      </c>
      <c r="E92" s="48"/>
      <c r="F92" s="68">
        <v>30</v>
      </c>
      <c r="G92" s="81">
        <v>70</v>
      </c>
      <c r="H92" s="40"/>
      <c r="I92" s="3">
        <v>168</v>
      </c>
      <c r="J92" s="3">
        <v>250</v>
      </c>
      <c r="K92" s="4">
        <v>150</v>
      </c>
      <c r="L92" s="20"/>
      <c r="M92" s="18"/>
      <c r="N92" s="18"/>
      <c r="O92" s="18"/>
      <c r="P92" s="3">
        <v>89</v>
      </c>
      <c r="Q92" s="18"/>
      <c r="R92" s="18"/>
      <c r="S92" s="36"/>
      <c r="T92" s="36"/>
      <c r="U92" s="36"/>
      <c r="V92" s="36"/>
      <c r="W92" s="36"/>
      <c r="X92" s="36"/>
      <c r="Y92" s="36"/>
      <c r="Z92" s="36"/>
      <c r="AA92" s="14"/>
      <c r="AB92" s="14"/>
      <c r="AC92" s="14"/>
      <c r="AD92" s="41">
        <f t="shared" si="8"/>
        <v>145.4</v>
      </c>
    </row>
    <row r="93" spans="1:30" s="1" customFormat="1" ht="63" x14ac:dyDescent="0.25">
      <c r="A93" s="67">
        <v>84</v>
      </c>
      <c r="B93" s="67" t="s">
        <v>170</v>
      </c>
      <c r="C93" s="67" t="s">
        <v>171</v>
      </c>
      <c r="D93" s="68" t="s">
        <v>163</v>
      </c>
      <c r="E93" s="48">
        <v>99</v>
      </c>
      <c r="F93" s="68">
        <v>503</v>
      </c>
      <c r="G93" s="81">
        <v>100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52">
        <f t="shared" si="6"/>
        <v>99</v>
      </c>
    </row>
    <row r="94" spans="1:30" s="1" customFormat="1" ht="63" x14ac:dyDescent="0.25">
      <c r="A94" s="67">
        <v>85</v>
      </c>
      <c r="B94" s="67" t="s">
        <v>172</v>
      </c>
      <c r="C94" s="67" t="s">
        <v>173</v>
      </c>
      <c r="D94" s="68" t="s">
        <v>174</v>
      </c>
      <c r="E94" s="48"/>
      <c r="F94" s="68">
        <v>19</v>
      </c>
      <c r="G94" s="81">
        <v>400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7">
        <f>100.31*6</f>
        <v>601.86</v>
      </c>
      <c r="Y94" s="20"/>
      <c r="Z94" s="20"/>
      <c r="AA94" s="14"/>
      <c r="AB94" s="14"/>
      <c r="AC94" s="14"/>
      <c r="AD94" s="41">
        <f>AVERAGE(G94:AC94)</f>
        <v>500.93</v>
      </c>
    </row>
    <row r="95" spans="1:30" s="1" customFormat="1" ht="15.75" x14ac:dyDescent="0.25">
      <c r="A95" s="67">
        <v>86</v>
      </c>
      <c r="B95" s="67" t="s">
        <v>175</v>
      </c>
      <c r="C95" s="67" t="s">
        <v>176</v>
      </c>
      <c r="D95" s="68" t="s">
        <v>166</v>
      </c>
      <c r="E95" s="48"/>
      <c r="F95" s="68">
        <v>73</v>
      </c>
      <c r="G95" s="81">
        <v>100</v>
      </c>
      <c r="H95" s="25">
        <v>110</v>
      </c>
      <c r="I95" s="3">
        <v>125</v>
      </c>
      <c r="J95" s="3">
        <v>200</v>
      </c>
      <c r="K95" s="4">
        <v>140</v>
      </c>
      <c r="L95" s="18"/>
      <c r="M95" s="4">
        <v>200</v>
      </c>
      <c r="N95" s="4">
        <v>180</v>
      </c>
      <c r="O95" s="18"/>
      <c r="P95" s="4">
        <v>108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4"/>
      <c r="AB95" s="14"/>
      <c r="AC95" s="14"/>
      <c r="AD95" s="41">
        <f t="shared" ref="AD95:AD100" si="9">AVERAGE(G95:AC95)</f>
        <v>145.375</v>
      </c>
    </row>
    <row r="96" spans="1:30" s="1" customFormat="1" ht="47.25" x14ac:dyDescent="0.25">
      <c r="A96" s="67">
        <v>87</v>
      </c>
      <c r="B96" s="67" t="s">
        <v>177</v>
      </c>
      <c r="C96" s="67" t="s">
        <v>178</v>
      </c>
      <c r="D96" s="68" t="s">
        <v>166</v>
      </c>
      <c r="E96" s="48"/>
      <c r="F96" s="68">
        <v>43</v>
      </c>
      <c r="G96" s="81">
        <v>110</v>
      </c>
      <c r="H96" s="25">
        <v>180</v>
      </c>
      <c r="I96" s="3">
        <v>160</v>
      </c>
      <c r="J96" s="3">
        <v>200</v>
      </c>
      <c r="K96" s="4">
        <v>250</v>
      </c>
      <c r="L96" s="4">
        <f>113.33/6*8</f>
        <v>151.10666666666665</v>
      </c>
      <c r="M96" s="4">
        <v>260</v>
      </c>
      <c r="N96" s="4">
        <v>107</v>
      </c>
      <c r="O96" s="18"/>
      <c r="P96" s="4">
        <v>120</v>
      </c>
      <c r="Q96" s="18"/>
      <c r="R96" s="18"/>
      <c r="S96" s="4">
        <v>100</v>
      </c>
      <c r="T96" s="20"/>
      <c r="U96" s="20"/>
      <c r="V96" s="20"/>
      <c r="W96" s="20"/>
      <c r="X96" s="20"/>
      <c r="Y96" s="20"/>
      <c r="Z96" s="20"/>
      <c r="AA96" s="14"/>
      <c r="AB96" s="14"/>
      <c r="AC96" s="14"/>
      <c r="AD96" s="41">
        <f t="shared" si="9"/>
        <v>163.81066666666666</v>
      </c>
    </row>
    <row r="97" spans="1:30" s="1" customFormat="1" ht="47.25" x14ac:dyDescent="0.25">
      <c r="A97" s="67">
        <v>88</v>
      </c>
      <c r="B97" s="67" t="s">
        <v>179</v>
      </c>
      <c r="C97" s="67" t="s">
        <v>180</v>
      </c>
      <c r="D97" s="68" t="s">
        <v>166</v>
      </c>
      <c r="E97" s="48"/>
      <c r="F97" s="68">
        <v>44</v>
      </c>
      <c r="G97" s="81">
        <v>90</v>
      </c>
      <c r="H97" s="25">
        <v>180</v>
      </c>
      <c r="I97" s="3">
        <v>168</v>
      </c>
      <c r="J97" s="3">
        <v>200</v>
      </c>
      <c r="K97" s="4">
        <v>140</v>
      </c>
      <c r="L97" s="4">
        <f>88.09/6*8</f>
        <v>117.45333333333333</v>
      </c>
      <c r="M97" s="18"/>
      <c r="N97" s="4">
        <v>107</v>
      </c>
      <c r="O97" s="18"/>
      <c r="P97" s="3">
        <v>110</v>
      </c>
      <c r="Q97" s="18"/>
      <c r="R97" s="18"/>
      <c r="S97" s="4">
        <v>100</v>
      </c>
      <c r="T97" s="20"/>
      <c r="U97" s="20"/>
      <c r="V97" s="20"/>
      <c r="W97" s="20"/>
      <c r="X97" s="20"/>
      <c r="Y97" s="20"/>
      <c r="Z97" s="20"/>
      <c r="AA97" s="14"/>
      <c r="AB97" s="14"/>
      <c r="AC97" s="14"/>
      <c r="AD97" s="41">
        <f t="shared" si="9"/>
        <v>134.71703703703704</v>
      </c>
    </row>
    <row r="98" spans="1:30" s="1" customFormat="1" ht="47.25" x14ac:dyDescent="0.25">
      <c r="A98" s="67">
        <v>89</v>
      </c>
      <c r="B98" s="67" t="s">
        <v>181</v>
      </c>
      <c r="C98" s="67" t="s">
        <v>180</v>
      </c>
      <c r="D98" s="68" t="s">
        <v>166</v>
      </c>
      <c r="E98" s="48"/>
      <c r="F98" s="68">
        <v>45</v>
      </c>
      <c r="G98" s="81">
        <v>145</v>
      </c>
      <c r="H98" s="25">
        <v>180</v>
      </c>
      <c r="I98" s="3">
        <v>160</v>
      </c>
      <c r="J98" s="3">
        <v>200</v>
      </c>
      <c r="K98" s="4">
        <v>250</v>
      </c>
      <c r="L98" s="4">
        <f>113.33/6*8</f>
        <v>151.10666666666665</v>
      </c>
      <c r="M98" s="18"/>
      <c r="N98" s="4">
        <v>107</v>
      </c>
      <c r="O98" s="18"/>
      <c r="P98" s="4">
        <v>120</v>
      </c>
      <c r="Q98" s="18"/>
      <c r="R98" s="18"/>
      <c r="S98" s="3">
        <v>100</v>
      </c>
      <c r="T98" s="20"/>
      <c r="U98" s="20"/>
      <c r="V98" s="20"/>
      <c r="W98" s="20"/>
      <c r="X98" s="20"/>
      <c r="Y98" s="20"/>
      <c r="Z98" s="20"/>
      <c r="AA98" s="14"/>
      <c r="AB98" s="14"/>
      <c r="AC98" s="14"/>
      <c r="AD98" s="41">
        <f t="shared" si="9"/>
        <v>157.01185185185184</v>
      </c>
    </row>
    <row r="99" spans="1:30" s="1" customFormat="1" ht="31.5" x14ac:dyDescent="0.25">
      <c r="A99" s="67">
        <v>90</v>
      </c>
      <c r="B99" s="67" t="s">
        <v>182</v>
      </c>
      <c r="C99" s="67" t="s">
        <v>183</v>
      </c>
      <c r="D99" s="68" t="s">
        <v>184</v>
      </c>
      <c r="E99" s="48"/>
      <c r="F99" s="68">
        <v>22</v>
      </c>
      <c r="G99" s="81">
        <v>750</v>
      </c>
      <c r="H99" s="19">
        <v>800</v>
      </c>
      <c r="I99" s="12">
        <v>1000</v>
      </c>
      <c r="J99" s="12">
        <v>800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4"/>
      <c r="AB99" s="14"/>
      <c r="AC99" s="14"/>
      <c r="AD99" s="41">
        <f t="shared" si="9"/>
        <v>837.5</v>
      </c>
    </row>
    <row r="100" spans="1:30" s="1" customFormat="1" ht="78.75" x14ac:dyDescent="0.25">
      <c r="A100" s="67">
        <v>91</v>
      </c>
      <c r="B100" s="67" t="s">
        <v>185</v>
      </c>
      <c r="C100" s="67" t="s">
        <v>186</v>
      </c>
      <c r="D100" s="68" t="s">
        <v>174</v>
      </c>
      <c r="E100" s="50"/>
      <c r="F100" s="70">
        <v>79</v>
      </c>
      <c r="G100" s="81">
        <v>432</v>
      </c>
      <c r="H100" s="25">
        <v>800</v>
      </c>
      <c r="I100" s="3">
        <v>852</v>
      </c>
      <c r="J100" s="3">
        <v>800</v>
      </c>
      <c r="K100" s="3">
        <f>293.75*3</f>
        <v>881.25</v>
      </c>
      <c r="L100" s="4">
        <v>706.67</v>
      </c>
      <c r="M100" s="4">
        <v>643</v>
      </c>
      <c r="N100" s="4">
        <v>215</v>
      </c>
      <c r="O100" s="18"/>
      <c r="P100" s="4">
        <v>500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4"/>
      <c r="AB100" s="14"/>
      <c r="AC100" s="14"/>
      <c r="AD100" s="41">
        <f t="shared" si="9"/>
        <v>647.76888888888891</v>
      </c>
    </row>
    <row r="101" spans="1:30" s="1" customFormat="1" ht="47.25" x14ac:dyDescent="0.25">
      <c r="A101" s="67">
        <v>92</v>
      </c>
      <c r="B101" s="67" t="s">
        <v>187</v>
      </c>
      <c r="C101" s="67" t="s">
        <v>188</v>
      </c>
      <c r="D101" s="68" t="s">
        <v>189</v>
      </c>
      <c r="E101" s="51">
        <v>768.88</v>
      </c>
      <c r="F101" s="83">
        <v>35</v>
      </c>
      <c r="G101" s="81">
        <v>350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52">
        <f t="shared" si="6"/>
        <v>768.88</v>
      </c>
    </row>
    <row r="102" spans="1:30" s="1" customFormat="1" ht="15.75" customHeight="1" x14ac:dyDescent="0.25">
      <c r="A102" s="107" t="s">
        <v>190</v>
      </c>
      <c r="B102" s="108"/>
      <c r="C102" s="108"/>
      <c r="D102" s="108"/>
      <c r="E102" s="45"/>
      <c r="F102" s="84"/>
      <c r="G102" s="81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8"/>
    </row>
    <row r="103" spans="1:30" s="1" customFormat="1" ht="31.5" x14ac:dyDescent="0.25">
      <c r="A103" s="67">
        <v>93</v>
      </c>
      <c r="B103" s="67" t="s">
        <v>191</v>
      </c>
      <c r="C103" s="67" t="s">
        <v>192</v>
      </c>
      <c r="D103" s="68" t="s">
        <v>193</v>
      </c>
      <c r="E103" s="51"/>
      <c r="F103" s="83">
        <v>411</v>
      </c>
      <c r="G103" s="81">
        <v>320</v>
      </c>
      <c r="H103" s="19">
        <f>800/10*8</f>
        <v>640</v>
      </c>
      <c r="I103" s="12">
        <f>600/10*8</f>
        <v>480</v>
      </c>
      <c r="J103" s="35">
        <f>650/10*8</f>
        <v>520</v>
      </c>
      <c r="K103" s="35">
        <f>975/10*8</f>
        <v>780</v>
      </c>
      <c r="L103" s="35">
        <v>465</v>
      </c>
      <c r="M103" s="18"/>
      <c r="N103" s="18"/>
      <c r="O103" s="18"/>
      <c r="P103" s="35">
        <f>400/10*8</f>
        <v>320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28">
        <v>515.14</v>
      </c>
      <c r="AD103" s="41">
        <f>AVERAGE(G103:AC103)</f>
        <v>505.01749999999998</v>
      </c>
    </row>
    <row r="104" spans="1:30" s="1" customFormat="1" ht="15.75" x14ac:dyDescent="0.25">
      <c r="A104" s="67">
        <v>94</v>
      </c>
      <c r="B104" s="67" t="s">
        <v>194</v>
      </c>
      <c r="C104" s="67" t="s">
        <v>195</v>
      </c>
      <c r="D104" s="68" t="s">
        <v>163</v>
      </c>
      <c r="E104" s="51"/>
      <c r="F104" s="83">
        <v>413</v>
      </c>
      <c r="G104" s="81">
        <v>75</v>
      </c>
      <c r="H104" s="18"/>
      <c r="I104" s="3">
        <v>56</v>
      </c>
      <c r="J104" s="18"/>
      <c r="K104" s="18"/>
      <c r="L104" s="18"/>
      <c r="M104" s="18"/>
      <c r="N104" s="18"/>
      <c r="O104" s="18"/>
      <c r="P104" s="18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9">
        <v>60.35</v>
      </c>
      <c r="AD104" s="41">
        <f t="shared" ref="AD104:AD105" si="10">AVERAGE(G104:AC104)</f>
        <v>63.783333333333331</v>
      </c>
    </row>
    <row r="105" spans="1:30" s="1" customFormat="1" ht="15.75" x14ac:dyDescent="0.25">
      <c r="A105" s="69">
        <v>95</v>
      </c>
      <c r="B105" s="69" t="s">
        <v>196</v>
      </c>
      <c r="C105" s="69" t="s">
        <v>197</v>
      </c>
      <c r="D105" s="70" t="s">
        <v>198</v>
      </c>
      <c r="E105" s="54"/>
      <c r="F105" s="85">
        <v>412</v>
      </c>
      <c r="G105" s="86">
        <v>3.8</v>
      </c>
      <c r="H105" s="18"/>
      <c r="I105" s="55">
        <v>3.9</v>
      </c>
      <c r="J105" s="18"/>
      <c r="K105" s="56">
        <v>30</v>
      </c>
      <c r="L105" s="57">
        <v>4.55</v>
      </c>
      <c r="M105" s="56">
        <v>18</v>
      </c>
      <c r="N105" s="18"/>
      <c r="O105" s="18"/>
      <c r="P105" s="18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58">
        <v>4.6100000000000003</v>
      </c>
      <c r="AD105" s="41">
        <f t="shared" si="10"/>
        <v>10.81</v>
      </c>
    </row>
    <row r="106" spans="1:30" s="1" customFormat="1" ht="21" x14ac:dyDescent="0.35">
      <c r="A106" s="110" t="s">
        <v>223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59">
        <f>SUM(AD3:AD105)</f>
        <v>17918.4491754884</v>
      </c>
    </row>
  </sheetData>
  <mergeCells count="19">
    <mergeCell ref="A106:AC106"/>
    <mergeCell ref="A64:D64"/>
    <mergeCell ref="H64:AC64"/>
    <mergeCell ref="A84:D84"/>
    <mergeCell ref="H84:AC84"/>
    <mergeCell ref="A102:D102"/>
    <mergeCell ref="H102:AC102"/>
    <mergeCell ref="A21:D21"/>
    <mergeCell ref="H21:AC21"/>
    <mergeCell ref="A29:D29"/>
    <mergeCell ref="H29:AC29"/>
    <mergeCell ref="A44:D44"/>
    <mergeCell ref="H44:AC44"/>
    <mergeCell ref="A2:D2"/>
    <mergeCell ref="H2:AC2"/>
    <mergeCell ref="A15:D15"/>
    <mergeCell ref="H15:AC15"/>
    <mergeCell ref="A17:D17"/>
    <mergeCell ref="H17:AC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Estimativa</vt:lpstr>
      <vt:lpstr>Resumo (planilha)</vt:lpstr>
      <vt:lpstr>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Miranda Gomes</dc:creator>
  <cp:lastModifiedBy>Vinicius Miranda Gomes</cp:lastModifiedBy>
  <dcterms:created xsi:type="dcterms:W3CDTF">2020-11-10T17:32:46Z</dcterms:created>
  <dcterms:modified xsi:type="dcterms:W3CDTF">2021-06-15T11:16:35Z</dcterms:modified>
</cp:coreProperties>
</file>